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How to use" sheetId="1" state="visible" r:id="rId3"/>
    <sheet name="Range Scorer" sheetId="2" state="visible" r:id="rId4"/>
    <sheet name="Scoring Tables" sheetId="3" state="visible" r:id="rId5"/>
  </sheets>
  <definedNames>
    <definedName function="false" hidden="false" localSheetId="1" name="_xlnm.Print_Titles" vbProcedure="false">'Range Scorer'!$11:$12</definedName>
    <definedName function="false" hidden="true" localSheetId="1" name="_xlnm._FilterDatabase" vbProcedure="false">'Range Scorer'!$A$12:$AQ$212</definedName>
    <definedName function="false" hidden="false" name="FVN_Max" vbProcedure="false">'Scoring Tables'!$D$26</definedName>
    <definedName function="false" hidden="false" name="KCAL_KJ" vbProcedure="false">'Scoring Tables'!$D$27</definedName>
    <definedName function="false" hidden="false" name="Protein_Cap" vbProcedure="false">'Scoring Tables'!$D$25</definedName>
    <definedName function="false" hidden="false" name="SALT_NA" vbProcedure="false">'Scoring Tables'!$D$28</definedName>
    <definedName function="false" hidden="false" name="Tbl_AOAC" vbProcedure="false">'Scoring Tables'!$G$5:$G$9</definedName>
    <definedName function="false" hidden="false" name="Tbl_Energy" vbProcedure="false">'Scoring Tables'!$B$5:$B$14</definedName>
    <definedName function="false" hidden="false" name="Tbl_NSP" vbProcedure="false">'Scoring Tables'!$F$5:$F$9</definedName>
    <definedName function="false" hidden="false" name="Tbl_Protein" vbProcedure="false">'Scoring Tables'!$H$5:$H$9</definedName>
    <definedName function="false" hidden="false" name="Tbl_SatFat" vbProcedure="false">'Scoring Tables'!$C$5:$C$14</definedName>
    <definedName function="false" hidden="false" name="Tbl_Sodium" vbProcedure="false">'Scoring Tables'!$E$5:$E$14</definedName>
    <definedName function="false" hidden="false" name="Tbl_Sugar" vbProcedure="false">'Scoring Tables'!$D$5:$D$14</definedName>
    <definedName function="false" hidden="false" name="Thr_Drink" vbProcedure="false">'Scoring Tables'!$D$24</definedName>
    <definedName function="false" hidden="false" name="Thr_Food" vbProcedure="false">'Scoring Tables'!$D$23</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E12" authorId="0">
      <text>
        <r>
          <rPr>
            <sz val="10"/>
            <rFont val="Arial"/>
            <family val="2"/>
          </rPr>
          <t xml:space="preserve">Only used when "Values per" is 100ml. Divides each value by the specific gravity to convert to per 100g. Use 1 if unknown.</t>
        </r>
      </text>
    </comment>
    <comment ref="J12" authorId="0">
      <text>
        <r>
          <rPr>
            <sz val="10"/>
            <rFont val="Arial"/>
            <family val="2"/>
          </rPr>
          <t xml:space="preserve">Enter salt in grams or sodium in milligrams per 100g/100ml, and pick the matching unit in the next column.</t>
        </r>
      </text>
    </comment>
    <comment ref="L12" authorId="0">
      <text>
        <r>
          <rPr>
            <sz val="10"/>
            <rFont val="Arial"/>
            <family val="2"/>
          </rPr>
          <t xml:space="preserve">Potatoes and starchy veg do not count. Count dried fruit, veg and nuts at twice their weight.</t>
        </r>
      </text>
    </comment>
    <comment ref="M12" authorId="0">
      <text>
        <r>
          <rPr>
            <sz val="10"/>
            <rFont val="Arial"/>
            <family val="2"/>
          </rPr>
          <t xml:space="preserve">Fibre on UK labels is AOAC fibre. Leave blank if unknown: it scores as zero.</t>
        </r>
      </text>
    </comment>
    <comment ref="AF12" authorId="0">
      <text>
        <r>
          <rPr>
            <sz val="10"/>
            <rFont val="Arial"/>
            <family val="2"/>
          </rPr>
          <t xml:space="preserve">Protein is ignored when "A" points are 11 or more, unless fruit/veg/nut points are 5.</t>
        </r>
      </text>
    </comment>
    <comment ref="AL12" authorId="0">
      <text>
        <r>
          <rPr>
            <sz val="10"/>
            <rFont val="Arial"/>
            <family val="2"/>
          </rPr>
          <t xml:space="preserve">Products at 11 or 12 "A" points where protein would score if one or two "A" points were lost.</t>
        </r>
      </text>
    </comment>
    <comment ref="AQ12" authorId="0">
      <text>
        <r>
          <rPr>
            <sz val="10"/>
            <rFont val="Arial"/>
            <family val="2"/>
          </rPr>
          <t xml:space="preserve">Smallest % reduction (per 100g) in energy, saturated fat, sugars or sodium that drops the score by one point. One point alone may not be enough to pass: check "Points to lose".</t>
        </r>
      </text>
    </comment>
  </commentList>
</comments>
</file>

<file path=xl/sharedStrings.xml><?xml version="1.0" encoding="utf-8"?>
<sst xmlns="http://schemas.openxmlformats.org/spreadsheetml/2006/main" count="1145" uniqueCount="125">
  <si>
    <t xml:space="preserve">PID HFSS Range Scorer</t>
  </si>
  <si>
    <t xml:space="preserve">Get a fixed-price quote</t>
  </si>
  <si>
    <t xml:space="preserve">Score your whole range against the UK Nutrient Profiling Model 2004/05 and find the easiest wins.</t>
  </si>
  <si>
    <t xml:space="preserve">How to use</t>
  </si>
  <si>
    <t xml:space="preserve">1. Go to the Range Scorer tab. Delete the two example rows (rows 13 and 14) when you are ready.</t>
  </si>
  <si>
    <t xml:space="preserve">2. Enter one product per row in the yellow columns (A to O). Use the dropdowns for food/drink, units and fibre method.</t>
  </si>
  <si>
    <t xml:space="preserve">3. Score your analysed (lab) values, not the rounded figures on your label. Rounding can hide which side of a threshold you sit.</t>
  </si>
  <si>
    <t xml:space="preserve">4. Grey columns calculate automatically. A row scores once it has a product name, energy, saturated fat, sugars and salt or sodium.</t>
  </si>
  <si>
    <t xml:space="preserve">5. Use the summary at the top, and the "Where to act" columns, to find near misses and the cheapest single-point improvement for each product.</t>
  </si>
  <si>
    <t xml:space="preserve">Key</t>
  </si>
  <si>
    <t xml:space="preserve">Yellow cells: your inputs.</t>
  </si>
  <si>
    <t xml:space="preserve">Grey cells: formulas. Please do not overwrite them.</t>
  </si>
  <si>
    <t xml:space="preserve">Reading the results</t>
  </si>
  <si>
    <t xml:space="preserve">Score: "A" points (energy, saturated fat, sugars, sodium) minus "C" points (fruit/veg/nuts, fibre, protein). Food is HFSS at 4 or more, drinks at 1 or more.</t>
  </si>
  <si>
    <t xml:space="preserve">Protein counted?: protein is ignored when "A" points are 11 or more, unless fruit, veg and nut content is above 80%.</t>
  </si>
  <si>
    <t xml:space="preserve">Protein cliff: flags products at 11 or 12 "A" points and shows how many "A" points they must lose to bring protein back into the score. These can flip from HFSS to not HFSS with a very small change.</t>
  </si>
  <si>
    <t xml:space="preserve">Points to lose: how many points an HFSS product must drop to pass. Headroom: how many points a passing product could gain before it fails.</t>
  </si>
  <si>
    <t xml:space="preserve">% cut to drop 1 point: the reduction (per 100g) needed in each nutrient to fall into the band below. Cheapest 1-point win shows the smallest of these.</t>
  </si>
  <si>
    <t xml:space="preserve">Input notes</t>
  </si>
  <si>
    <t xml:space="preserve">Per 100ml: enter the specific gravity (density) so values convert to per 100g, as the model requires. Use 1 for most soft drinks if unknown.</t>
  </si>
  <si>
    <t xml:space="preserve">Fibre: the figure on UK nutrition labels is AOAC fibre. Choose NSP only if your lab reports NSP (Englyst) fibre. Leave blank if unknown: it scores as zero.</t>
  </si>
  <si>
    <t xml:space="preserve">Fruit, vegetable and nut %: potatoes and starchy vegetables do not count. Count dried fruit, veg and nuts at twice their weight.</t>
  </si>
  <si>
    <t xml:space="preserve">Products that need reconstituting (powders, dried soups) are scored as made up, following the manufacturer's instructions.</t>
  </si>
  <si>
    <t xml:space="preserve">Important</t>
  </si>
  <si>
    <t xml:space="preserve">Promotion and placement restrictions only apply to products in the 13 categories in the Food (Promotion and Placement) (England) Regulations 2021, sold by businesses with 50 or more employees.</t>
  </si>
  <si>
    <t xml:space="preserve">The government has consulted on replacing this model with NPM 2018. Products with little headroom may fail the new model. This tool is a guide, not legal advice: confirm results with your technical team.</t>
  </si>
  <si>
    <t xml:space="preserve">Scoring source: Department of Health, Nutrient profiling technical guidance (2011), UK Nutrient Profiling Model 2004/05. Thresholds are listed on the Scoring Tables tab.</t>
  </si>
  <si>
    <t xml:space="preserve">Useful guides from Positive ID Labels</t>
  </si>
  <si>
    <t xml:space="preserve">HFSS regulations guide and online calculator</t>
  </si>
  <si>
    <t xml:space="preserve">Nutrition declaration guide</t>
  </si>
  <si>
    <t xml:space="preserve">UK food labelling rules</t>
  </si>
  <si>
    <t xml:space="preserve">Food and drink labels</t>
  </si>
  <si>
    <t xml:space="preserve">Changing recipes or removing promotions from your packs?</t>
  </si>
  <si>
    <t xml:space="preserve">Short digital label runs mean no plates to replace and no obsolete stock when the rules move. Call 01332 864895 or ask for a fixed-price quote: the price we quote is the price you pay.</t>
  </si>
  <si>
    <t xml:space="preserve">Short-run digital label printing</t>
  </si>
  <si>
    <t xml:space="preserve">pid-labelling.co.uk</t>
  </si>
  <si>
    <t xml:space="preserve">sales@pid-labelling.co.uk</t>
  </si>
  <si>
    <t xml:space="preserve">UK Nutrient Profiling Model 2004/05. Yellow cells are inputs; grey cells calculate. See the "How to use" tab.</t>
  </si>
  <si>
    <t xml:space="preserve">RANGE SUMMARY</t>
  </si>
  <si>
    <t xml:space="preserve">Products scored</t>
  </si>
  <si>
    <t xml:space="preserve">HFSS, within 3 points of passing</t>
  </si>
  <si>
    <t xml:space="preserve">HFSS</t>
  </si>
  <si>
    <t xml:space="preserve">Protein cliff candidates</t>
  </si>
  <si>
    <t xml:space="preserve">Not HFSS</t>
  </si>
  <si>
    <t xml:space="preserve">Passing with 0-1 points headroom</t>
  </si>
  <si>
    <t xml:space="preserve">Near misses and protein-cliff products are usually the cheapest reformulation wins. Low-headroom products are most at risk if NPM 2018 is adopted.</t>
  </si>
  <si>
    <t xml:space="preserve">YOUR PRODUCT DATA (from spec or lab report)</t>
  </si>
  <si>
    <t xml:space="preserve">CONVERTED PER 100g</t>
  </si>
  <si>
    <t xml:space="preserve">POINTS</t>
  </si>
  <si>
    <t xml:space="preserve">RESULT</t>
  </si>
  <si>
    <t xml:space="preserve">WHERE TO ACT  (% cut to drop 1 point, per 100g)</t>
  </si>
  <si>
    <t xml:space="preserve">Product name</t>
  </si>
  <si>
    <t xml:space="preserve">Product code / SKU</t>
  </si>
  <si>
    <t xml:space="preserve">Food or drink</t>
  </si>
  <si>
    <t xml:space="preserve">Values per</t>
  </si>
  <si>
    <t xml:space="preserve">Specific gravity (if per 100ml)</t>
  </si>
  <si>
    <t xml:space="preserve">Energy</t>
  </si>
  <si>
    <t xml:space="preserve">Energy unit</t>
  </si>
  <si>
    <t xml:space="preserve">Saturated fat (g)</t>
  </si>
  <si>
    <t xml:space="preserve">Total sugars (g)</t>
  </si>
  <si>
    <t xml:space="preserve">Salt or sodium</t>
  </si>
  <si>
    <t xml:space="preserve">Salt / sodium unit</t>
  </si>
  <si>
    <t xml:space="preserve">Fruit, veg &amp; nut (%)</t>
  </si>
  <si>
    <t xml:space="preserve">Fibre (g)</t>
  </si>
  <si>
    <t xml:space="preserve">Fibre method</t>
  </si>
  <si>
    <t xml:space="preserve">Protein (g)</t>
  </si>
  <si>
    <t xml:space="preserve">Ready</t>
  </si>
  <si>
    <t xml:space="preserve">Factor to per 100g</t>
  </si>
  <si>
    <t xml:space="preserve">Energy (kJ)</t>
  </si>
  <si>
    <t xml:space="preserve">Sat fat (g)</t>
  </si>
  <si>
    <t xml:space="preserve">Sugars (g)</t>
  </si>
  <si>
    <t xml:space="preserve">Sodium (mg)</t>
  </si>
  <si>
    <t xml:space="preserve">Sat fat</t>
  </si>
  <si>
    <t xml:space="preserve">Sugars</t>
  </si>
  <si>
    <t xml:space="preserve">Sodium</t>
  </si>
  <si>
    <t xml:space="preserve">"A" total</t>
  </si>
  <si>
    <t xml:space="preserve">Fruit, veg &amp; nut</t>
  </si>
  <si>
    <t xml:space="preserve">Fibre</t>
  </si>
  <si>
    <t xml:space="preserve">Protein</t>
  </si>
  <si>
    <t xml:space="preserve">Protein counted?</t>
  </si>
  <si>
    <t xml:space="preserve">Score</t>
  </si>
  <si>
    <t xml:space="preserve">HFSS at</t>
  </si>
  <si>
    <t xml:space="preserve">Result</t>
  </si>
  <si>
    <t xml:space="preserve">Points to lose to pass</t>
  </si>
  <si>
    <t xml:space="preserve">Headroom (points)</t>
  </si>
  <si>
    <t xml:space="preserve">Protein cliff</t>
  </si>
  <si>
    <t xml:space="preserve">Saturated fat</t>
  </si>
  <si>
    <t xml:space="preserve">Cheapest 1-point win</t>
  </si>
  <si>
    <t xml:space="preserve">Example: high-protein cereal (delete me)</t>
  </si>
  <si>
    <t xml:space="preserve">EX-001</t>
  </si>
  <si>
    <t xml:space="preserve">Food</t>
  </si>
  <si>
    <t xml:space="preserve">100g</t>
  </si>
  <si>
    <t xml:space="preserve">kJ</t>
  </si>
  <si>
    <t xml:space="preserve">g salt</t>
  </si>
  <si>
    <t xml:space="preserve">AOAC</t>
  </si>
  <si>
    <t xml:space="preserve">Example: same cereal, salt 0.90g (delete me)</t>
  </si>
  <si>
    <t xml:space="preserve">EX-002</t>
  </si>
  <si>
    <t xml:space="preserve">Positive ID Labels  |  Label printers, Melbourne, South Derbyshire  |  01332 864895</t>
  </si>
  <si>
    <t xml:space="preserve">UK Nutrient Profiling Model 2004/05: scoring thresholds (per 100g)</t>
  </si>
  <si>
    <t xml:space="preserve">A point is scored for each threshold the value EXCEEDS. Source: Department of Health, Nutrient profiling technical guidance, January 2011.</t>
  </si>
  <si>
    <t xml:space="preserve">Points</t>
  </si>
  <si>
    <t xml:space="preserve">NSP fibre (g)</t>
  </si>
  <si>
    <t xml:space="preserve">AOAC fibre (g)</t>
  </si>
  <si>
    <t xml:space="preserve">&gt; threshold 1</t>
  </si>
  <si>
    <t xml:space="preserve">&gt; threshold 2</t>
  </si>
  <si>
    <t xml:space="preserve">&gt; threshold 3</t>
  </si>
  <si>
    <t xml:space="preserve">&gt; threshold 4</t>
  </si>
  <si>
    <t xml:space="preserve">&gt; threshold 5</t>
  </si>
  <si>
    <t xml:space="preserve">&gt; threshold 6</t>
  </si>
  <si>
    <t xml:space="preserve">&gt; threshold 7</t>
  </si>
  <si>
    <t xml:space="preserve">&gt; threshold 8</t>
  </si>
  <si>
    <t xml:space="preserve">&gt; threshold 9</t>
  </si>
  <si>
    <t xml:space="preserve">&gt; threshold 10</t>
  </si>
  <si>
    <t xml:space="preserve">Fruit, vegetable and nut points</t>
  </si>
  <si>
    <t xml:space="preserve">More than 40%</t>
  </si>
  <si>
    <t xml:space="preserve">More than 60%</t>
  </si>
  <si>
    <t xml:space="preserve">More than 80%</t>
  </si>
  <si>
    <t xml:space="preserve">Other rules and constants</t>
  </si>
  <si>
    <t xml:space="preserve">HFSS threshold: food (score of at least)</t>
  </si>
  <si>
    <t xml:space="preserve">HFSS threshold: drink (score of at least)</t>
  </si>
  <si>
    <t xml:space="preserve">Protein not counted when A points are at least</t>
  </si>
  <si>
    <t xml:space="preserve">...unless fruit/veg/nut points equal</t>
  </si>
  <si>
    <t xml:space="preserve">kcal to kJ</t>
  </si>
  <si>
    <t xml:space="preserve">Salt (g) to sodium (mg)</t>
  </si>
  <si>
    <t xml:space="preserve">Salt to sodium: 1g salt = 0.4g sodium (salt = sodium x 2.5), as used in UK nutrition labelling.</t>
  </si>
</sst>
</file>

<file path=xl/styles.xml><?xml version="1.0" encoding="utf-8"?>
<styleSheet xmlns="http://schemas.openxmlformats.org/spreadsheetml/2006/main">
  <numFmts count="8">
    <numFmt numFmtId="164" formatCode="General"/>
    <numFmt numFmtId="165" formatCode="General"/>
    <numFmt numFmtId="166" formatCode="0.00"/>
    <numFmt numFmtId="167" formatCode="#,##0"/>
    <numFmt numFmtId="168" formatCode="0.0"/>
    <numFmt numFmtId="169" formatCode="0"/>
    <numFmt numFmtId="170" formatCode="0.000"/>
    <numFmt numFmtId="171" formatCode="0.0%"/>
  </numFmts>
  <fonts count="28">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b val="true"/>
      <u val="single"/>
      <sz val="11"/>
      <color rgb="FF2EC1EF"/>
      <name val="Arial"/>
      <family val="0"/>
      <charset val="1"/>
    </font>
    <font>
      <sz val="11"/>
      <color rgb="FFFFFFFF"/>
      <name val="Arial"/>
      <family val="0"/>
      <charset val="1"/>
    </font>
    <font>
      <sz val="11"/>
      <color rgb="FF3D3D3D"/>
      <name val="Arial"/>
      <family val="0"/>
      <charset val="1"/>
    </font>
    <font>
      <b val="true"/>
      <sz val="13"/>
      <color rgb="FF003F63"/>
      <name val="Arial"/>
      <family val="0"/>
      <charset val="1"/>
    </font>
    <font>
      <u val="single"/>
      <sz val="11"/>
      <color rgb="FF0070D1"/>
      <name val="Arial"/>
      <family val="0"/>
      <charset val="1"/>
    </font>
    <font>
      <b val="true"/>
      <sz val="12"/>
      <color rgb="FF2EC1EF"/>
      <name val="Arial"/>
      <family val="0"/>
      <charset val="1"/>
    </font>
    <font>
      <u val="single"/>
      <sz val="10"/>
      <color rgb="FF0070D1"/>
      <name val="Arial"/>
      <family val="0"/>
      <charset val="1"/>
    </font>
    <font>
      <b val="true"/>
      <sz val="16"/>
      <color rgb="FFFFFFFF"/>
      <name val="Arial"/>
      <family val="0"/>
      <charset val="1"/>
    </font>
    <font>
      <sz val="10"/>
      <color rgb="FFFFFFFF"/>
      <name val="Arial"/>
      <family val="0"/>
      <charset val="1"/>
    </font>
    <font>
      <b val="true"/>
      <u val="single"/>
      <sz val="10"/>
      <color rgb="FF2EC1EF"/>
      <name val="Arial"/>
      <family val="0"/>
      <charset val="1"/>
    </font>
    <font>
      <b val="true"/>
      <sz val="11"/>
      <color rgb="FF003F63"/>
      <name val="Arial"/>
      <family val="0"/>
      <charset val="1"/>
    </font>
    <font>
      <b val="true"/>
      <sz val="12"/>
      <color rgb="FF002032"/>
      <name val="Arial"/>
      <family val="0"/>
      <charset val="1"/>
    </font>
    <font>
      <i val="true"/>
      <sz val="9"/>
      <color rgb="FF5F6B70"/>
      <name val="Arial"/>
      <family val="0"/>
      <charset val="1"/>
    </font>
    <font>
      <b val="true"/>
      <sz val="9"/>
      <color rgb="FFFFFFFF"/>
      <name val="Arial"/>
      <family val="0"/>
      <charset val="1"/>
    </font>
    <font>
      <sz val="10"/>
      <color rgb="FF0000FF"/>
      <name val="Arial"/>
      <family val="0"/>
      <charset val="1"/>
    </font>
    <font>
      <sz val="10"/>
      <color rgb="FF000000"/>
      <name val="Arial"/>
      <family val="0"/>
      <charset val="1"/>
    </font>
    <font>
      <b val="true"/>
      <sz val="10"/>
      <color rgb="FFFFFFFF"/>
      <name val="Arial"/>
      <family val="0"/>
      <charset val="1"/>
    </font>
    <font>
      <sz val="10"/>
      <name val="Arial"/>
      <family val="2"/>
    </font>
    <font>
      <b val="true"/>
      <sz val="13"/>
      <color rgb="FFFFFFFF"/>
      <name val="Arial"/>
      <family val="0"/>
      <charset val="1"/>
    </font>
    <font>
      <sz val="9"/>
      <color rgb="FFFFFFFF"/>
      <name val="Arial"/>
      <family val="0"/>
      <charset val="1"/>
    </font>
    <font>
      <b val="true"/>
      <sz val="11"/>
      <color rgb="FFFFFFFF"/>
      <name val="Arial"/>
      <family val="0"/>
      <charset val="1"/>
    </font>
    <font>
      <sz val="11"/>
      <color rgb="FF0000FF"/>
      <name val="Arial"/>
      <family val="0"/>
      <charset val="1"/>
    </font>
    <font>
      <sz val="11"/>
      <name val="Arial"/>
      <family val="0"/>
      <charset val="1"/>
    </font>
  </fonts>
  <fills count="8">
    <fill>
      <patternFill patternType="none"/>
    </fill>
    <fill>
      <patternFill patternType="gray125"/>
    </fill>
    <fill>
      <patternFill patternType="solid">
        <fgColor rgb="FF002032"/>
        <bgColor rgb="FF003F63"/>
      </patternFill>
    </fill>
    <fill>
      <patternFill patternType="solid">
        <fgColor rgb="FF2EC1EF"/>
        <bgColor rgb="FF00CCFF"/>
      </patternFill>
    </fill>
    <fill>
      <patternFill patternType="solid">
        <fgColor rgb="FFFFF2B3"/>
        <bgColor rgb="FFFFFF99"/>
      </patternFill>
    </fill>
    <fill>
      <patternFill patternType="solid">
        <fgColor rgb="FFEEF2F4"/>
        <bgColor rgb="FFF0F8FA"/>
      </patternFill>
    </fill>
    <fill>
      <patternFill patternType="solid">
        <fgColor rgb="FFF0F8FA"/>
        <bgColor rgb="FFEEF2F4"/>
      </patternFill>
    </fill>
    <fill>
      <patternFill patternType="solid">
        <fgColor rgb="FF003F63"/>
        <bgColor rgb="FF002032"/>
      </patternFill>
    </fill>
  </fills>
  <borders count="3">
    <border diagonalUp="false" diagonalDown="false">
      <left/>
      <right/>
      <top/>
      <bottom/>
      <diagonal/>
    </border>
    <border diagonalUp="false" diagonalDown="false">
      <left style="thin">
        <color rgb="FFB9CDD4"/>
      </left>
      <right style="thin">
        <color rgb="FFB9CDD4"/>
      </right>
      <top style="thin">
        <color rgb="FFB9CDD4"/>
      </top>
      <bottom style="thin">
        <color rgb="FFB9CDD4"/>
      </bottom>
      <diagonal/>
    </border>
    <border diagonalUp="false" diagonalDown="false">
      <left style="thin">
        <color rgb="FFB9CDD4"/>
      </left>
      <right style="thin">
        <color rgb="FFB9CDD4"/>
      </right>
      <top/>
      <bottom style="medium">
        <color rgb="FF2EC1E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right" vertical="center" textRotation="0" wrapText="false" indent="0" shrinkToFit="false"/>
      <protection locked="true" hidden="false"/>
    </xf>
    <xf numFmtId="164" fontId="6" fillId="2" borderId="0" xfId="0" applyFont="true" applyBorder="tru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center" textRotation="0" wrapText="true" indent="1" shrinkToFit="false"/>
      <protection locked="true" hidden="false"/>
    </xf>
    <xf numFmtId="164" fontId="8" fillId="0" borderId="0" xfId="0" applyFont="true" applyBorder="true" applyAlignment="true" applyProtection="false">
      <alignment horizontal="general" vertical="center" textRotation="0" wrapText="true" indent="1" shrinkToFit="false"/>
      <protection locked="true" hidden="false"/>
    </xf>
    <xf numFmtId="164" fontId="7" fillId="4" borderId="0" xfId="0" applyFont="true" applyBorder="true" applyAlignment="true" applyProtection="false">
      <alignment horizontal="general" vertical="center" textRotation="0" wrapText="true" indent="1" shrinkToFit="false"/>
      <protection locked="true" hidden="false"/>
    </xf>
    <xf numFmtId="164" fontId="7" fillId="5" borderId="0" xfId="0" applyFont="true" applyBorder="true" applyAlignment="true" applyProtection="false">
      <alignment horizontal="general" vertical="center" textRotation="0" wrapText="true" indent="1" shrinkToFit="false"/>
      <protection locked="true" hidden="false"/>
    </xf>
    <xf numFmtId="164" fontId="9" fillId="0" borderId="0" xfId="0" applyFont="true" applyBorder="true" applyAlignment="true" applyProtection="false">
      <alignment horizontal="general" vertical="center" textRotation="0" wrapText="true" indent="1" shrinkToFit="false"/>
      <protection locked="true" hidden="false"/>
    </xf>
    <xf numFmtId="164" fontId="10" fillId="2"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true" applyAlignment="true" applyProtection="false">
      <alignment horizontal="general" vertical="center" textRotation="0" wrapText="tru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right"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right" vertical="bottom" textRotation="0" wrapText="false" indent="0" shrinkToFit="false"/>
      <protection locked="true" hidden="false"/>
    </xf>
    <xf numFmtId="164" fontId="12" fillId="2" borderId="0" xfId="0" applyFont="true" applyBorder="false" applyAlignment="false" applyProtection="false">
      <alignment horizontal="general" vertical="bottom" textRotation="0" wrapText="false" indent="0" shrinkToFit="false"/>
      <protection locked="true" hidden="false"/>
    </xf>
    <xf numFmtId="164" fontId="13" fillId="2" borderId="0" xfId="0" applyFont="true" applyBorder="false" applyAlignment="false" applyProtection="false">
      <alignment horizontal="general" vertical="bottom" textRotation="0" wrapText="false" indent="0" shrinkToFit="false"/>
      <protection locked="true" hidden="false"/>
    </xf>
    <xf numFmtId="164" fontId="14" fillId="2"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16" fillId="6" borderId="1" xfId="0" applyFont="true" applyBorder="true" applyAlignment="true" applyProtection="false">
      <alignment horizontal="center"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7" borderId="0" xfId="0" applyFont="true" applyBorder="true" applyAlignment="true" applyProtection="false">
      <alignment horizontal="center" vertical="center" textRotation="0" wrapText="false" indent="0" shrinkToFit="false"/>
      <protection locked="true" hidden="false"/>
    </xf>
    <xf numFmtId="164" fontId="0" fillId="7" borderId="0" xfId="0" applyFont="false" applyBorder="false" applyAlignment="false" applyProtection="false">
      <alignment horizontal="general" vertical="bottom" textRotation="0" wrapText="false" indent="0" shrinkToFit="false"/>
      <protection locked="true" hidden="false"/>
    </xf>
    <xf numFmtId="164" fontId="18" fillId="2" borderId="2" xfId="0" applyFont="true" applyBorder="true" applyAlignment="true" applyProtection="false">
      <alignment horizontal="center" vertical="center" textRotation="0" wrapText="true" indent="0" shrinkToFit="false"/>
      <protection locked="true" hidden="false"/>
    </xf>
    <xf numFmtId="164" fontId="19" fillId="4" borderId="1" xfId="0" applyFont="true" applyBorder="true" applyAlignment="true" applyProtection="false">
      <alignment horizontal="left" vertical="center" textRotation="0" wrapText="false" indent="0" shrinkToFit="false"/>
      <protection locked="true" hidden="false"/>
    </xf>
    <xf numFmtId="164" fontId="19" fillId="4" borderId="1" xfId="0" applyFont="true" applyBorder="true" applyAlignment="true" applyProtection="false">
      <alignment horizontal="center" vertical="center" textRotation="0" wrapText="false" indent="0" shrinkToFit="false"/>
      <protection locked="true" hidden="false"/>
    </xf>
    <xf numFmtId="166" fontId="19" fillId="4" borderId="1" xfId="0" applyFont="true" applyBorder="true" applyAlignment="true" applyProtection="false">
      <alignment horizontal="center" vertical="center" textRotation="0" wrapText="false" indent="0" shrinkToFit="false"/>
      <protection locked="true" hidden="false"/>
    </xf>
    <xf numFmtId="167" fontId="19" fillId="4" borderId="1" xfId="0" applyFont="true" applyBorder="true" applyAlignment="true" applyProtection="false">
      <alignment horizontal="center" vertical="center" textRotation="0" wrapText="false" indent="0" shrinkToFit="false"/>
      <protection locked="true" hidden="false"/>
    </xf>
    <xf numFmtId="168" fontId="19" fillId="4" borderId="1" xfId="0" applyFont="true" applyBorder="true" applyAlignment="true" applyProtection="false">
      <alignment horizontal="center" vertical="center" textRotation="0" wrapText="false" indent="0" shrinkToFit="false"/>
      <protection locked="true" hidden="false"/>
    </xf>
    <xf numFmtId="169" fontId="19" fillId="4" borderId="1" xfId="0" applyFont="true" applyBorder="true" applyAlignment="true" applyProtection="false">
      <alignment horizontal="center" vertical="center" textRotation="0" wrapText="false" indent="0" shrinkToFit="false"/>
      <protection locked="true" hidden="false"/>
    </xf>
    <xf numFmtId="165" fontId="20" fillId="5" borderId="1" xfId="0" applyFont="true" applyBorder="true" applyAlignment="true" applyProtection="false">
      <alignment horizontal="center" vertical="center" textRotation="0" wrapText="false" indent="0" shrinkToFit="false"/>
      <protection locked="true" hidden="false"/>
    </xf>
    <xf numFmtId="170" fontId="20" fillId="5" borderId="1" xfId="0" applyFont="true" applyBorder="true" applyAlignment="true" applyProtection="false">
      <alignment horizontal="center" vertical="center" textRotation="0" wrapText="false" indent="0" shrinkToFit="false"/>
      <protection locked="true" hidden="false"/>
    </xf>
    <xf numFmtId="167" fontId="20" fillId="5" borderId="1" xfId="0" applyFont="true" applyBorder="true" applyAlignment="true" applyProtection="false">
      <alignment horizontal="center" vertical="center" textRotation="0" wrapText="false" indent="0" shrinkToFit="false"/>
      <protection locked="true" hidden="false"/>
    </xf>
    <xf numFmtId="168" fontId="20" fillId="5" borderId="1" xfId="0" applyFont="true" applyBorder="true" applyAlignment="true" applyProtection="false">
      <alignment horizontal="center" vertical="center" textRotation="0" wrapText="false" indent="0" shrinkToFit="false"/>
      <protection locked="true" hidden="false"/>
    </xf>
    <xf numFmtId="164" fontId="20" fillId="5" borderId="1" xfId="0" applyFont="true" applyBorder="true" applyAlignment="true" applyProtection="false">
      <alignment horizontal="center" vertical="center" textRotation="0" wrapText="false" indent="0" shrinkToFit="false"/>
      <protection locked="true" hidden="false"/>
    </xf>
    <xf numFmtId="164" fontId="20" fillId="5" borderId="1" xfId="0" applyFont="true" applyBorder="true" applyAlignment="true" applyProtection="false">
      <alignment horizontal="left" vertical="center" textRotation="0" wrapText="false" indent="0" shrinkToFit="false"/>
      <protection locked="true" hidden="false"/>
    </xf>
    <xf numFmtId="171" fontId="20" fillId="5" borderId="1" xfId="0" applyFont="true" applyBorder="true" applyAlignment="true" applyProtection="false">
      <alignment horizontal="center" vertical="center" textRotation="0" wrapText="false" indent="0" shrinkToFit="false"/>
      <protection locked="true" hidden="false"/>
    </xf>
    <xf numFmtId="164" fontId="21" fillId="2" borderId="0" xfId="0" applyFont="true" applyBorder="false" applyAlignment="false" applyProtection="false">
      <alignment horizontal="general" vertical="bottom" textRotation="0" wrapText="false" indent="0" shrinkToFit="false"/>
      <protection locked="true" hidden="false"/>
    </xf>
    <xf numFmtId="164" fontId="23" fillId="2" borderId="0" xfId="0" applyFont="true" applyBorder="false" applyAlignment="false" applyProtection="false">
      <alignment horizontal="general" vertical="bottom" textRotation="0" wrapText="false" indent="0" shrinkToFit="false"/>
      <protection locked="true" hidden="false"/>
    </xf>
    <xf numFmtId="164" fontId="24" fillId="2" borderId="0" xfId="0" applyFont="true" applyBorder="false" applyAlignment="false" applyProtection="false">
      <alignment horizontal="general" vertical="bottom" textRotation="0" wrapText="false" indent="0" shrinkToFit="false"/>
      <protection locked="true" hidden="false"/>
    </xf>
    <xf numFmtId="164" fontId="25" fillId="2" borderId="1" xfId="0" applyFont="true" applyBorder="true" applyAlignment="true" applyProtection="false">
      <alignment horizontal="center" vertical="bottom" textRotation="0" wrapText="true" indent="0" shrinkToFit="false"/>
      <protection locked="true" hidden="false"/>
    </xf>
    <xf numFmtId="164" fontId="7" fillId="0" borderId="1" xfId="0" applyFont="true" applyBorder="true" applyAlignment="true" applyProtection="false">
      <alignment horizontal="center" vertical="bottom" textRotation="0" wrapText="false" indent="0" shrinkToFit="false"/>
      <protection locked="true" hidden="false"/>
    </xf>
    <xf numFmtId="164" fontId="26" fillId="0" borderId="1" xfId="0" applyFont="true" applyBorder="true" applyAlignment="true" applyProtection="false">
      <alignment horizontal="center" vertical="bottom" textRotation="0" wrapText="false" indent="0" shrinkToFit="false"/>
      <protection locked="true" hidden="false"/>
    </xf>
    <xf numFmtId="164" fontId="7" fillId="6" borderId="1" xfId="0" applyFont="true" applyBorder="true" applyAlignment="true" applyProtection="false">
      <alignment horizontal="center" vertical="bottom" textRotation="0" wrapText="false" indent="0" shrinkToFit="false"/>
      <protection locked="true" hidden="false"/>
    </xf>
    <xf numFmtId="164" fontId="26" fillId="6" borderId="1" xfId="0" applyFont="true" applyBorder="true" applyAlignment="true" applyProtection="false">
      <alignment horizontal="center" vertical="bottom" textRotation="0" wrapText="false" indent="0" shrinkToFit="false"/>
      <protection locked="true" hidden="false"/>
    </xf>
    <xf numFmtId="164" fontId="27" fillId="0" borderId="0" xfId="0" applyFont="true" applyBorder="fals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4">
    <dxf>
      <fill>
        <patternFill patternType="solid">
          <fgColor rgb="FF002032"/>
          <bgColor rgb="FF000000"/>
        </patternFill>
      </fill>
    </dxf>
    <dxf>
      <fill>
        <patternFill patternType="solid">
          <fgColor rgb="FFFFF2B3"/>
          <bgColor rgb="FF000000"/>
        </patternFill>
      </fill>
    </dxf>
    <dxf>
      <fill>
        <patternFill patternType="solid">
          <fgColor rgb="FF0000FF"/>
          <bgColor rgb="FF000000"/>
        </patternFill>
      </fill>
    </dxf>
    <dxf>
      <fill>
        <patternFill patternType="solid">
          <fgColor rgb="FFFFFFFF"/>
          <bgColor rgb="FF000000"/>
        </patternFill>
      </fill>
    </dxf>
    <dxf>
      <fill>
        <patternFill patternType="solid">
          <fgColor rgb="FFEEF2F4"/>
          <bgColor rgb="FF000000"/>
        </patternFill>
      </fill>
    </dxf>
    <dxf>
      <fill>
        <patternFill patternType="solid">
          <fgColor rgb="FF000000"/>
          <bgColor rgb="FF000000"/>
        </patternFill>
      </fill>
    </dxf>
    <dxf>
      <fill>
        <patternFill patternType="solid">
          <fgColor rgb="FF0070D1"/>
          <bgColor rgb="FF000000"/>
        </patternFill>
      </fill>
    </dxf>
    <dxf>
      <fill>
        <patternFill patternType="solid">
          <fgColor rgb="FFDB0047"/>
          <bgColor rgb="FF000000"/>
        </patternFill>
      </fill>
    </dxf>
    <dxf>
      <fill>
        <patternFill patternType="solid">
          <fgColor rgb="FFC7ECF5"/>
          <bgColor rgb="FF000000"/>
        </patternFill>
      </fill>
    </dxf>
    <dxf>
      <fill>
        <patternFill patternType="solid">
          <fgColor rgb="FF003F63"/>
          <bgColor rgb="FF000000"/>
        </patternFill>
      </fill>
    </dxf>
    <dxf>
      <font>
        <name val="Arial"/>
        <charset val="1"/>
        <family val="0"/>
        <b val="1"/>
        <color rgb="FFFFFFFF"/>
      </font>
      <fill>
        <patternFill>
          <bgColor rgb="FFDB0047"/>
        </patternFill>
      </fill>
    </dxf>
    <dxf>
      <font>
        <name val="Arial"/>
        <charset val="1"/>
        <family val="0"/>
        <b val="1"/>
        <color rgb="FFFFFFFF"/>
      </font>
      <fill>
        <patternFill>
          <bgColor rgb="FF0070D1"/>
        </patternFill>
      </fill>
    </dxf>
    <dxf>
      <font>
        <name val="Arial"/>
        <charset val="1"/>
        <family val="0"/>
        <b val="1"/>
        <color rgb="FF003F63"/>
      </font>
      <fill>
        <patternFill>
          <bgColor rgb="FFC7ECF5"/>
        </patternFill>
      </fill>
    </dxf>
    <dxf>
      <font>
        <name val="Arial"/>
        <charset val="1"/>
        <family val="0"/>
        <b val="1"/>
        <color rgb="FFDB0047"/>
      </font>
      <fill>
        <patternFill>
          <bgColor rgb="FFFFE1EA"/>
        </patternFill>
      </fill>
    </dxf>
  </dxfs>
  <colors>
    <indexedColors>
      <rgbColor rgb="FF000000"/>
      <rgbColor rgb="FFFFFFFF"/>
      <rgbColor rgb="FFDB0047"/>
      <rgbColor rgb="FF00FF00"/>
      <rgbColor rgb="FF0000FF"/>
      <rgbColor rgb="FFFFFF00"/>
      <rgbColor rgb="FFFF00FF"/>
      <rgbColor rgb="FF00FFFF"/>
      <rgbColor rgb="FF800000"/>
      <rgbColor rgb="FF008000"/>
      <rgbColor rgb="FF000080"/>
      <rgbColor rgb="FF808000"/>
      <rgbColor rgb="FF800080"/>
      <rgbColor rgb="FF008080"/>
      <rgbColor rgb="FFB9CDD4"/>
      <rgbColor rgb="FF808080"/>
      <rgbColor rgb="FF9999FF"/>
      <rgbColor rgb="FF993366"/>
      <rgbColor rgb="FFFFF2B3"/>
      <rgbColor rgb="FFC7ECF5"/>
      <rgbColor rgb="FF660066"/>
      <rgbColor rgb="FFFF8080"/>
      <rgbColor rgb="FF0070D1"/>
      <rgbColor rgb="FFCCCCFF"/>
      <rgbColor rgb="FF000080"/>
      <rgbColor rgb="FFFF00FF"/>
      <rgbColor rgb="FFFFFF00"/>
      <rgbColor rgb="FF00FFFF"/>
      <rgbColor rgb="FF800080"/>
      <rgbColor rgb="FF800000"/>
      <rgbColor rgb="FF008080"/>
      <rgbColor rgb="FF0000FF"/>
      <rgbColor rgb="FF00CCFF"/>
      <rgbColor rgb="FFF0F8FA"/>
      <rgbColor rgb="FFEEF2F4"/>
      <rgbColor rgb="FFFFFF99"/>
      <rgbColor rgb="FF99CCFF"/>
      <rgbColor rgb="FFFF99CC"/>
      <rgbColor rgb="FFCC99FF"/>
      <rgbColor rgb="FFFFE1EA"/>
      <rgbColor rgb="FF3366FF"/>
      <rgbColor rgb="FF2EC1EF"/>
      <rgbColor rgb="FF99CC00"/>
      <rgbColor rgb="FFFFCC00"/>
      <rgbColor rgb="FFFF9900"/>
      <rgbColor rgb="FFFF6600"/>
      <rgbColor rgb="FF5F6B70"/>
      <rgbColor rgb="FF969696"/>
      <rgbColor rgb="FF003F63"/>
      <rgbColor rgb="FF339966"/>
      <rgbColor rgb="FF002032"/>
      <rgbColor rgb="FF333300"/>
      <rgbColor rgb="FF993300"/>
      <rgbColor rgb="FF993366"/>
      <rgbColor rgb="FF333399"/>
      <rgbColor rgb="FF3D3D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pid-labelling.co.uk/contact/?utm_source=hfss-range-scorer&amp;utm_medium=spreadsheet&amp;utm_campaign=hfss&amp;utm_content=quote" TargetMode="External"/><Relationship Id="rId2" Type="http://schemas.openxmlformats.org/officeDocument/2006/relationships/hyperlink" Target="https://pid-labelling.co.uk/resources/hfss-regulations/?utm_source=hfss-range-scorer&amp;utm_medium=spreadsheet&amp;utm_campaign=hfss&amp;utm_content=hfss-guide" TargetMode="External"/><Relationship Id="rId3" Type="http://schemas.openxmlformats.org/officeDocument/2006/relationships/hyperlink" Target="https://pid-labelling.co.uk/resources/nutrition-declaration/?utm_source=hfss-range-scorer&amp;utm_medium=spreadsheet&amp;utm_campaign=hfss&amp;utm_content=nutrition" TargetMode="External"/><Relationship Id="rId4" Type="http://schemas.openxmlformats.org/officeDocument/2006/relationships/hyperlink" Target="https://pid-labelling.co.uk/resources/food-labelling-rules/?utm_source=hfss-range-scorer&amp;utm_medium=spreadsheet&amp;utm_campaign=hfss&amp;utm_content=food-rules" TargetMode="External"/><Relationship Id="rId5" Type="http://schemas.openxmlformats.org/officeDocument/2006/relationships/hyperlink" Target="https://pid-labelling.co.uk/printed-labels/food-beverage/?utm_source=hfss-range-scorer&amp;utm_medium=spreadsheet&amp;utm_campaign=hfss&amp;utm_content=food-labels" TargetMode="External"/><Relationship Id="rId6" Type="http://schemas.openxmlformats.org/officeDocument/2006/relationships/hyperlink" Target="https://pid-labelling.co.uk/contact/?utm_source=hfss-range-scorer&amp;utm_medium=spreadsheet&amp;utm_campaign=hfss&amp;utm_content=quote" TargetMode="External"/><Relationship Id="rId7" Type="http://schemas.openxmlformats.org/officeDocument/2006/relationships/hyperlink" Target="https://pid-labelling.co.uk/digital-label-printing/?utm_source=hfss-range-scorer&amp;utm_medium=spreadsheet&amp;utm_campaign=hfss&amp;utm_content=digital" TargetMode="External"/><Relationship Id="rId8" Type="http://schemas.openxmlformats.org/officeDocument/2006/relationships/hyperlink" Target="https://pid-labelling.co.uk/?utm_source=hfss-range-scorer&amp;utm_medium=spreadsheet&amp;utm_campaign=hfss&amp;utm_content=home" TargetMode="External"/><Relationship Id="rId9" Type="http://schemas.openxmlformats.org/officeDocument/2006/relationships/hyperlink" Target="mailto:sales@pid-labelling.co.uk?subject=HFSS%20Range%20Scorer%20enquiry" TargetMode="Externa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pid-labelling.co.uk/?utm_source=hfss-range-scorer&amp;utm_medium=spreadsheet&amp;utm_campaign=hfss&amp;utm_content=home" TargetMode="External"/><Relationship Id="rId3" Type="http://schemas.openxmlformats.org/officeDocument/2006/relationships/hyperlink" Target="https://pid-labelling.co.uk/contact/?utm_source=hfss-range-scorer&amp;utm_medium=spreadsheet&amp;utm_campaign=hfss&amp;utm_content=quote" TargetMode="External"/><Relationship Id="rId4" Type="http://schemas.openxmlformats.org/officeDocument/2006/relationships/hyperlink" Target="https://pid-labelling.co.uk/resources/hfss-regulations/?utm_source=hfss-range-scorer&amp;utm_medium=spreadsheet&amp;utm_campaign=hfss&amp;utm_content=hfss-guide" TargetMode="External"/><Relationship Id="rId5" Type="http://schemas.openxmlformats.org/officeDocument/2006/relationships/hyperlink" Target="https://pid-labelling.co.uk/contact/?utm_source=hfss-range-scorer&amp;utm_medium=spreadsheet&amp;utm_campaign=hfss&amp;utm_content=quote" TargetMode="External"/><Relationship Id="rId6" Type="http://schemas.openxmlformats.org/officeDocument/2006/relationships/hyperlink" Target="https://pid-labelling.co.uk/resources/hfss-regulations/?utm_source=hfss-range-scorer&amp;utm_medium=spreadsheet&amp;utm_campaign=hfss&amp;utm_content=hfss-guide" TargetMode="External"/><Relationship Id="rId7" Type="http://schemas.openxmlformats.org/officeDocument/2006/relationships/hyperlink" Target="https://pid-labelling.co.uk/digital-label-printing/?utm_source=hfss-range-scorer&amp;utm_medium=spreadsheet&amp;utm_campaign=hfss&amp;utm_content=digital" TargetMode="External"/><Relationship Id="rId8" Type="http://schemas.openxmlformats.org/officeDocument/2006/relationships/hyperlink" Target="https://pid-labelling.co.uk/resources/nutrition-declaration/?utm_source=hfss-range-scorer&amp;utm_medium=spreadsheet&amp;utm_campaign=hfss&amp;utm_content=nutrition" TargetMode="External"/><Relationship Id="rId9" Type="http://schemas.openxmlformats.org/officeDocument/2006/relationships/hyperlink" Target="https://pid-labelling.co.uk/?utm_source=hfss-range-scorer&amp;utm_medium=spreadsheet&amp;utm_campaign=hfss&amp;utm_content=home" TargetMode="External"/><Relationship Id="rId10" Type="http://schemas.openxmlformats.org/officeDocument/2006/relationships/drawing" Target="../drawings/drawing1.xml"/><Relationship Id="rId11"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hyperlink" Target="https://pid-labelling.co.uk/contact/?utm_source=hfss-range-scorer&amp;utm_medium=spreadsheet&amp;utm_campaign=hfss&amp;utm_content=quote" TargetMode="External"/><Relationship Id="rId2" Type="http://schemas.openxmlformats.org/officeDocument/2006/relationships/hyperlink" Target="https://pid-labelling.co.uk/resources/hfss-regulations/?utm_source=hfss-range-scorer&amp;utm_medium=spreadsheet&amp;utm_campaign=hfss&amp;utm_content=hfss-guide" TargetMode="External"/><Relationship Id="rId3" Type="http://schemas.openxmlformats.org/officeDocument/2006/relationships/hyperlink" Target="https://pid-labelling.co.uk/?utm_source=hfss-range-scorer&amp;utm_medium=spreadsheet&amp;utm_campaign=hfss&amp;utm_content=home"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62"/>
    <col collapsed="false" customWidth="true" hidden="false" outlineLevel="0" max="3" min="3" style="0" width="48"/>
    <col collapsed="false" customWidth="true" hidden="false" outlineLevel="0" max="4" min="4" style="0" width="3"/>
  </cols>
  <sheetData>
    <row r="1" customFormat="false" ht="33.75" hidden="false" customHeight="true" outlineLevel="0" collapsed="false">
      <c r="A1" s="1"/>
      <c r="B1" s="2" t="s">
        <v>0</v>
      </c>
      <c r="C1" s="3" t="s">
        <v>1</v>
      </c>
      <c r="D1" s="1"/>
    </row>
    <row r="2" customFormat="false" ht="21.75" hidden="false" customHeight="true" outlineLevel="0" collapsed="false">
      <c r="A2" s="1"/>
      <c r="B2" s="4" t="s">
        <v>2</v>
      </c>
      <c r="C2" s="4"/>
      <c r="D2" s="1"/>
    </row>
    <row r="3" customFormat="false" ht="3.75" hidden="false" customHeight="true" outlineLevel="0" collapsed="false">
      <c r="A3" s="5"/>
      <c r="B3" s="5"/>
      <c r="C3" s="5"/>
      <c r="D3" s="5"/>
    </row>
    <row r="4" customFormat="false" ht="19.5" hidden="false" customHeight="true" outlineLevel="0" collapsed="false">
      <c r="B4" s="6"/>
      <c r="C4" s="6"/>
    </row>
    <row r="5" customFormat="false" ht="24" hidden="false" customHeight="true" outlineLevel="0" collapsed="false">
      <c r="B5" s="7" t="s">
        <v>3</v>
      </c>
      <c r="C5" s="7"/>
    </row>
    <row r="6" customFormat="false" ht="19.5" hidden="false" customHeight="true" outlineLevel="0" collapsed="false">
      <c r="B6" s="6" t="s">
        <v>4</v>
      </c>
      <c r="C6" s="6"/>
    </row>
    <row r="7" customFormat="false" ht="31.5" hidden="false" customHeight="true" outlineLevel="0" collapsed="false">
      <c r="B7" s="6" t="s">
        <v>5</v>
      </c>
      <c r="C7" s="6"/>
    </row>
    <row r="8" customFormat="false" ht="31.5" hidden="false" customHeight="true" outlineLevel="0" collapsed="false">
      <c r="B8" s="6" t="s">
        <v>6</v>
      </c>
      <c r="C8" s="6"/>
    </row>
    <row r="9" customFormat="false" ht="31.5" hidden="false" customHeight="true" outlineLevel="0" collapsed="false">
      <c r="B9" s="6" t="s">
        <v>7</v>
      </c>
      <c r="C9" s="6"/>
    </row>
    <row r="10" customFormat="false" ht="31.5" hidden="false" customHeight="true" outlineLevel="0" collapsed="false">
      <c r="B10" s="6" t="s">
        <v>8</v>
      </c>
      <c r="C10" s="6"/>
    </row>
    <row r="11" customFormat="false" ht="19.5" hidden="false" customHeight="true" outlineLevel="0" collapsed="false">
      <c r="B11" s="6"/>
      <c r="C11" s="6"/>
    </row>
    <row r="12" customFormat="false" ht="24" hidden="false" customHeight="true" outlineLevel="0" collapsed="false">
      <c r="B12" s="7" t="s">
        <v>9</v>
      </c>
      <c r="C12" s="7"/>
    </row>
    <row r="13" customFormat="false" ht="19.5" hidden="false" customHeight="true" outlineLevel="0" collapsed="false">
      <c r="B13" s="8" t="s">
        <v>10</v>
      </c>
      <c r="C13" s="8"/>
    </row>
    <row r="14" customFormat="false" ht="19.5" hidden="false" customHeight="true" outlineLevel="0" collapsed="false">
      <c r="B14" s="9" t="s">
        <v>11</v>
      </c>
      <c r="C14" s="9"/>
    </row>
    <row r="15" customFormat="false" ht="19.5" hidden="false" customHeight="true" outlineLevel="0" collapsed="false">
      <c r="B15" s="6"/>
      <c r="C15" s="6"/>
    </row>
    <row r="16" customFormat="false" ht="24" hidden="false" customHeight="true" outlineLevel="0" collapsed="false">
      <c r="B16" s="7" t="s">
        <v>12</v>
      </c>
      <c r="C16" s="7"/>
    </row>
    <row r="17" customFormat="false" ht="31.5" hidden="false" customHeight="true" outlineLevel="0" collapsed="false">
      <c r="B17" s="6" t="s">
        <v>13</v>
      </c>
      <c r="C17" s="6"/>
    </row>
    <row r="18" customFormat="false" ht="31.5" hidden="false" customHeight="true" outlineLevel="0" collapsed="false">
      <c r="B18" s="6" t="s">
        <v>14</v>
      </c>
      <c r="C18" s="6"/>
    </row>
    <row r="19" customFormat="false" ht="31.5" hidden="false" customHeight="true" outlineLevel="0" collapsed="false">
      <c r="B19" s="6" t="s">
        <v>15</v>
      </c>
      <c r="C19" s="6"/>
    </row>
    <row r="20" customFormat="false" ht="31.5" hidden="false" customHeight="true" outlineLevel="0" collapsed="false">
      <c r="B20" s="6" t="s">
        <v>16</v>
      </c>
      <c r="C20" s="6"/>
    </row>
    <row r="21" customFormat="false" ht="31.5" hidden="false" customHeight="true" outlineLevel="0" collapsed="false">
      <c r="B21" s="6" t="s">
        <v>17</v>
      </c>
      <c r="C21" s="6"/>
    </row>
    <row r="22" customFormat="false" ht="19.5" hidden="false" customHeight="true" outlineLevel="0" collapsed="false">
      <c r="B22" s="6"/>
      <c r="C22" s="6"/>
    </row>
    <row r="23" customFormat="false" ht="24" hidden="false" customHeight="true" outlineLevel="0" collapsed="false">
      <c r="B23" s="7" t="s">
        <v>18</v>
      </c>
      <c r="C23" s="7"/>
    </row>
    <row r="24" customFormat="false" ht="31.5" hidden="false" customHeight="true" outlineLevel="0" collapsed="false">
      <c r="B24" s="6" t="s">
        <v>19</v>
      </c>
      <c r="C24" s="6"/>
    </row>
    <row r="25" customFormat="false" ht="31.5" hidden="false" customHeight="true" outlineLevel="0" collapsed="false">
      <c r="B25" s="6" t="s">
        <v>20</v>
      </c>
      <c r="C25" s="6"/>
    </row>
    <row r="26" customFormat="false" ht="31.5" hidden="false" customHeight="true" outlineLevel="0" collapsed="false">
      <c r="B26" s="6" t="s">
        <v>21</v>
      </c>
      <c r="C26" s="6"/>
    </row>
    <row r="27" customFormat="false" ht="31.5" hidden="false" customHeight="true" outlineLevel="0" collapsed="false">
      <c r="B27" s="6" t="s">
        <v>22</v>
      </c>
      <c r="C27" s="6"/>
    </row>
    <row r="28" customFormat="false" ht="19.5" hidden="false" customHeight="true" outlineLevel="0" collapsed="false">
      <c r="B28" s="6"/>
      <c r="C28" s="6"/>
    </row>
    <row r="29" customFormat="false" ht="24" hidden="false" customHeight="true" outlineLevel="0" collapsed="false">
      <c r="B29" s="7" t="s">
        <v>23</v>
      </c>
      <c r="C29" s="7"/>
    </row>
    <row r="30" customFormat="false" ht="31.5" hidden="false" customHeight="true" outlineLevel="0" collapsed="false">
      <c r="B30" s="6" t="s">
        <v>24</v>
      </c>
      <c r="C30" s="6"/>
    </row>
    <row r="31" customFormat="false" ht="31.5" hidden="false" customHeight="true" outlineLevel="0" collapsed="false">
      <c r="B31" s="6" t="s">
        <v>25</v>
      </c>
      <c r="C31" s="6"/>
    </row>
    <row r="32" customFormat="false" ht="31.5" hidden="false" customHeight="true" outlineLevel="0" collapsed="false">
      <c r="B32" s="6" t="s">
        <v>26</v>
      </c>
      <c r="C32" s="6"/>
    </row>
    <row r="33" customFormat="false" ht="19.5" hidden="false" customHeight="true" outlineLevel="0" collapsed="false">
      <c r="B33" s="6"/>
      <c r="C33" s="6"/>
    </row>
    <row r="34" customFormat="false" ht="24" hidden="false" customHeight="true" outlineLevel="0" collapsed="false">
      <c r="B34" s="7" t="s">
        <v>27</v>
      </c>
      <c r="C34" s="7"/>
    </row>
    <row r="35" customFormat="false" ht="19.5" hidden="false" customHeight="true" outlineLevel="0" collapsed="false">
      <c r="B35" s="10" t="s">
        <v>28</v>
      </c>
      <c r="C35" s="10"/>
    </row>
    <row r="36" customFormat="false" ht="19.5" hidden="false" customHeight="true" outlineLevel="0" collapsed="false">
      <c r="B36" s="10" t="s">
        <v>29</v>
      </c>
      <c r="C36" s="10"/>
    </row>
    <row r="37" customFormat="false" ht="19.5" hidden="false" customHeight="true" outlineLevel="0" collapsed="false">
      <c r="B37" s="10" t="s">
        <v>30</v>
      </c>
      <c r="C37" s="10"/>
    </row>
    <row r="38" customFormat="false" ht="19.5" hidden="false" customHeight="true" outlineLevel="0" collapsed="false">
      <c r="B38" s="10" t="s">
        <v>31</v>
      </c>
      <c r="C38" s="10"/>
    </row>
    <row r="39" customFormat="false" ht="19.5" hidden="false" customHeight="true" outlineLevel="0" collapsed="false">
      <c r="B39" s="6"/>
      <c r="C39" s="6"/>
    </row>
    <row r="40" customFormat="false" ht="25.5" hidden="false" customHeight="true" outlineLevel="0" collapsed="false">
      <c r="A40" s="1"/>
      <c r="B40" s="11" t="s">
        <v>32</v>
      </c>
      <c r="C40" s="1"/>
      <c r="D40" s="1"/>
    </row>
    <row r="41" customFormat="false" ht="33.75" hidden="false" customHeight="true" outlineLevel="0" collapsed="false">
      <c r="A41" s="1"/>
      <c r="B41" s="12" t="s">
        <v>33</v>
      </c>
      <c r="C41" s="12"/>
      <c r="D41" s="1"/>
    </row>
    <row r="42" customFormat="false" ht="24" hidden="false" customHeight="true" outlineLevel="0" collapsed="false">
      <c r="A42" s="1"/>
      <c r="B42" s="13" t="s">
        <v>1</v>
      </c>
      <c r="C42" s="14" t="s">
        <v>34</v>
      </c>
      <c r="D42" s="1"/>
    </row>
    <row r="43" customFormat="false" ht="3.75" hidden="false" customHeight="true" outlineLevel="0" collapsed="false">
      <c r="A43" s="5"/>
      <c r="B43" s="5"/>
      <c r="C43" s="5"/>
      <c r="D43" s="5"/>
    </row>
    <row r="44" customFormat="false" ht="15" hidden="false" customHeight="false" outlineLevel="0" collapsed="false">
      <c r="B44" s="15" t="s">
        <v>35</v>
      </c>
      <c r="C44" s="16" t="s">
        <v>36</v>
      </c>
    </row>
  </sheetData>
  <mergeCells count="38">
    <mergeCell ref="B2:C2"/>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1:C41"/>
  </mergeCells>
  <hyperlinks>
    <hyperlink ref="C1" r:id="rId1" display="Get a fixed-price quote"/>
    <hyperlink ref="B35" r:id="rId2" display="HFSS regulations guide and online calculator"/>
    <hyperlink ref="B36" r:id="rId3" display="Nutrition declaration guide"/>
    <hyperlink ref="B37" r:id="rId4" display="UK food labelling rules"/>
    <hyperlink ref="B38" r:id="rId5" display="Food and drink labels"/>
    <hyperlink ref="B42" r:id="rId6" display="Get a fixed-price quote"/>
    <hyperlink ref="C42" r:id="rId7" display="Short-run digital label printing"/>
    <hyperlink ref="B44" r:id="rId8" display="pid-labelling.co.uk"/>
    <hyperlink ref="C44" r:id="rId9" display="sales@pid-labelling.co.uk"/>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Q216"/>
  <sheetViews>
    <sheetView showFormulas="false" showGridLines="false" showRowColHeaders="true" showZeros="true" rightToLeft="false" tabSelected="true" showOutlineSymbols="true" defaultGridColor="true" view="normal" topLeftCell="A1" colorId="64" zoomScale="90" zoomScaleNormal="90" zoomScalePageLayoutView="100" workbookViewId="0">
      <pane xSplit="2" ySplit="12" topLeftCell="C13" activePane="bottomRight" state="frozen"/>
      <selection pane="topLeft" activeCell="A1" activeCellId="0" sqref="A1"/>
      <selection pane="topRight" activeCell="C1" activeCellId="0" sqref="C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14"/>
    <col collapsed="false" customWidth="true" hidden="false" outlineLevel="0" max="3" min="3" style="0" width="10"/>
    <col collapsed="false" customWidth="true" hidden="false" outlineLevel="0" max="4" min="4" style="0" width="9"/>
    <col collapsed="false" customWidth="true" hidden="false" outlineLevel="0" max="5" min="5" style="0" width="11"/>
    <col collapsed="false" customWidth="true" hidden="false" outlineLevel="0" max="6" min="6" style="0" width="9"/>
    <col collapsed="false" customWidth="true" hidden="false" outlineLevel="0" max="7" min="7" style="0" width="8"/>
    <col collapsed="false" customWidth="true" hidden="false" outlineLevel="0" max="9" min="8" style="0" width="10"/>
    <col collapsed="false" customWidth="true" hidden="false" outlineLevel="0" max="10" min="10" style="0" width="9"/>
    <col collapsed="false" customWidth="true" hidden="false" outlineLevel="0" max="11" min="11" style="0" width="11"/>
    <col collapsed="false" customWidth="true" hidden="false" outlineLevel="0" max="12" min="12" style="0" width="10"/>
    <col collapsed="false" customWidth="true" hidden="false" outlineLevel="0" max="15" min="13" style="0" width="9"/>
    <col collapsed="false" customWidth="true" hidden="true" outlineLevel="0" max="16" min="16" style="0" width="6"/>
    <col collapsed="false" customWidth="true" hidden="false" outlineLevel="0" max="18" min="17" style="0" width="9"/>
    <col collapsed="false" customWidth="true" hidden="false" outlineLevel="0" max="20" min="19" style="0" width="8"/>
    <col collapsed="false" customWidth="true" hidden="false" outlineLevel="0" max="21" min="21" style="0" width="9"/>
    <col collapsed="false" customWidth="true" hidden="false" outlineLevel="0" max="23" min="22" style="0" width="8"/>
    <col collapsed="false" customWidth="true" hidden="false" outlineLevel="0" max="28" min="24" style="0" width="7"/>
    <col collapsed="false" customWidth="true" hidden="false" outlineLevel="0" max="29" min="29" style="0" width="8"/>
    <col collapsed="false" customWidth="true" hidden="false" outlineLevel="0" max="31" min="30" style="0" width="7"/>
    <col collapsed="false" customWidth="true" hidden="false" outlineLevel="0" max="32" min="32" style="0" width="9"/>
    <col collapsed="false" customWidth="true" hidden="false" outlineLevel="0" max="33" min="33" style="0" width="8"/>
    <col collapsed="false" customWidth="true" hidden="false" outlineLevel="0" max="34" min="34" style="0" width="7"/>
    <col collapsed="false" customWidth="true" hidden="false" outlineLevel="0" max="35" min="35" style="0" width="11"/>
    <col collapsed="false" customWidth="true" hidden="false" outlineLevel="0" max="37" min="36" style="0" width="9"/>
    <col collapsed="false" customWidth="true" hidden="false" outlineLevel="0" max="38" min="38" style="0" width="30"/>
    <col collapsed="false" customWidth="true" hidden="false" outlineLevel="0" max="42" min="39" style="0" width="8"/>
    <col collapsed="false" customWidth="true" hidden="false" outlineLevel="0" max="43" min="43" style="0" width="22"/>
  </cols>
  <sheetData>
    <row r="1" customFormat="false" ht="25.5" hidden="false" customHeight="true" outlineLevel="0" collapsed="false">
      <c r="A1" s="17" t="s">
        <v>0</v>
      </c>
      <c r="B1" s="1"/>
      <c r="C1" s="1"/>
      <c r="D1" s="1"/>
      <c r="E1" s="1"/>
      <c r="F1" s="1"/>
      <c r="G1" s="1"/>
      <c r="H1" s="1"/>
      <c r="I1" s="1"/>
      <c r="J1" s="1"/>
      <c r="K1" s="1"/>
      <c r="L1" s="1"/>
      <c r="M1" s="13" t="s">
        <v>35</v>
      </c>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row>
    <row r="2" customFormat="false" ht="15" hidden="false" customHeight="false" outlineLevel="0" collapsed="false">
      <c r="A2" s="18" t="s">
        <v>37</v>
      </c>
      <c r="B2" s="1"/>
      <c r="C2" s="1"/>
      <c r="D2" s="1"/>
      <c r="E2" s="1"/>
      <c r="F2" s="1"/>
      <c r="G2" s="1"/>
      <c r="H2" s="1"/>
      <c r="I2" s="1"/>
      <c r="J2" s="1"/>
      <c r="K2" s="1"/>
      <c r="L2" s="1"/>
      <c r="M2" s="19" t="s">
        <v>1</v>
      </c>
      <c r="N2" s="1"/>
      <c r="O2" s="1"/>
      <c r="P2" s="1"/>
      <c r="Q2" s="1"/>
      <c r="R2" s="19" t="s">
        <v>28</v>
      </c>
      <c r="S2" s="1"/>
      <c r="T2" s="1"/>
      <c r="U2" s="1"/>
      <c r="V2" s="1"/>
      <c r="W2" s="1"/>
      <c r="X2" s="1"/>
      <c r="Y2" s="1"/>
      <c r="Z2" s="1"/>
      <c r="AA2" s="1"/>
      <c r="AB2" s="1"/>
      <c r="AC2" s="1"/>
      <c r="AD2" s="1"/>
      <c r="AE2" s="1"/>
      <c r="AF2" s="1"/>
      <c r="AG2" s="1"/>
      <c r="AH2" s="1"/>
      <c r="AI2" s="1"/>
      <c r="AJ2" s="1"/>
      <c r="AK2" s="1"/>
      <c r="AL2" s="1"/>
      <c r="AM2" s="1"/>
      <c r="AN2" s="1"/>
      <c r="AO2" s="1"/>
      <c r="AP2" s="1"/>
      <c r="AQ2" s="1"/>
    </row>
    <row r="3" customFormat="false" ht="3.75" hidden="false" customHeight="true" outlineLevel="0" collapsed="false">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row>
    <row r="5" customFormat="false" ht="15" hidden="false" customHeight="false" outlineLevel="0" collapsed="false">
      <c r="A5" s="20" t="s">
        <v>38</v>
      </c>
    </row>
    <row r="6" customFormat="false" ht="15" hidden="false" customHeight="false" outlineLevel="0" collapsed="false">
      <c r="A6" s="21" t="s">
        <v>39</v>
      </c>
      <c r="C6" s="22" t="n">
        <f aca="false">COUNTIF($P$13:$P$212,1)</f>
        <v>2</v>
      </c>
      <c r="E6" s="21" t="s">
        <v>40</v>
      </c>
      <c r="I6" s="22" t="n">
        <f aca="false">COUNTIFS($AJ$13:$AJ$212,"&gt;=1",$AJ$13:$AJ$212,"&lt;=3")</f>
        <v>1</v>
      </c>
    </row>
    <row r="7" customFormat="false" ht="15" hidden="false" customHeight="false" outlineLevel="0" collapsed="false">
      <c r="A7" s="21" t="s">
        <v>41</v>
      </c>
      <c r="C7" s="22" t="n">
        <f aca="false">COUNTIF($AI$13:$AI$212,"HFSS")</f>
        <v>1</v>
      </c>
      <c r="E7" s="21" t="s">
        <v>42</v>
      </c>
      <c r="I7" s="22" t="n">
        <f aca="false">COUNTIF($AL$13:$AL$212,"Yes*")</f>
        <v>1</v>
      </c>
    </row>
    <row r="8" customFormat="false" ht="15" hidden="false" customHeight="false" outlineLevel="0" collapsed="false">
      <c r="A8" s="21" t="s">
        <v>43</v>
      </c>
      <c r="C8" s="22" t="n">
        <f aca="false">COUNTIF($AI$13:$AI$212,"Not HFSS")</f>
        <v>1</v>
      </c>
      <c r="E8" s="21" t="s">
        <v>44</v>
      </c>
      <c r="I8" s="22" t="n">
        <f aca="false">COUNTIFS($AK$13:$AK$212,"&gt;=0",$AK$13:$AK$212,"&lt;=1")</f>
        <v>0</v>
      </c>
    </row>
    <row r="9" customFormat="false" ht="15" hidden="false" customHeight="false" outlineLevel="0" collapsed="false">
      <c r="A9" s="23" t="s">
        <v>45</v>
      </c>
    </row>
    <row r="11" customFormat="false" ht="15" hidden="false" customHeight="false" outlineLevel="0" collapsed="false">
      <c r="A11" s="24" t="s">
        <v>46</v>
      </c>
      <c r="B11" s="24"/>
      <c r="C11" s="24"/>
      <c r="D11" s="24"/>
      <c r="E11" s="24"/>
      <c r="F11" s="24"/>
      <c r="G11" s="24"/>
      <c r="H11" s="24"/>
      <c r="I11" s="24"/>
      <c r="J11" s="24"/>
      <c r="K11" s="24"/>
      <c r="L11" s="24"/>
      <c r="M11" s="24"/>
      <c r="N11" s="24"/>
      <c r="O11" s="24"/>
      <c r="P11" s="25"/>
      <c r="Q11" s="24" t="s">
        <v>47</v>
      </c>
      <c r="R11" s="24"/>
      <c r="S11" s="24"/>
      <c r="T11" s="24"/>
      <c r="U11" s="24"/>
      <c r="V11" s="24"/>
      <c r="W11" s="24"/>
      <c r="X11" s="24" t="s">
        <v>48</v>
      </c>
      <c r="Y11" s="24"/>
      <c r="Z11" s="24"/>
      <c r="AA11" s="24"/>
      <c r="AB11" s="24"/>
      <c r="AC11" s="24"/>
      <c r="AD11" s="24"/>
      <c r="AE11" s="24"/>
      <c r="AF11" s="24"/>
      <c r="AG11" s="24" t="s">
        <v>49</v>
      </c>
      <c r="AH11" s="24"/>
      <c r="AI11" s="24"/>
      <c r="AJ11" s="24"/>
      <c r="AK11" s="24"/>
      <c r="AL11" s="24" t="s">
        <v>50</v>
      </c>
      <c r="AM11" s="24"/>
      <c r="AN11" s="24"/>
      <c r="AO11" s="24"/>
      <c r="AP11" s="24"/>
      <c r="AQ11" s="24"/>
    </row>
    <row r="12" customFormat="false" ht="54" hidden="false" customHeight="true" outlineLevel="0" collapsed="false">
      <c r="A12" s="26" t="s">
        <v>51</v>
      </c>
      <c r="B12" s="26" t="s">
        <v>52</v>
      </c>
      <c r="C12" s="26" t="s">
        <v>53</v>
      </c>
      <c r="D12" s="26" t="s">
        <v>54</v>
      </c>
      <c r="E12" s="26" t="s">
        <v>55</v>
      </c>
      <c r="F12" s="26" t="s">
        <v>56</v>
      </c>
      <c r="G12" s="26" t="s">
        <v>57</v>
      </c>
      <c r="H12" s="26" t="s">
        <v>58</v>
      </c>
      <c r="I12" s="26" t="s">
        <v>59</v>
      </c>
      <c r="J12" s="26" t="s">
        <v>60</v>
      </c>
      <c r="K12" s="26" t="s">
        <v>61</v>
      </c>
      <c r="L12" s="26" t="s">
        <v>62</v>
      </c>
      <c r="M12" s="26" t="s">
        <v>63</v>
      </c>
      <c r="N12" s="26" t="s">
        <v>64</v>
      </c>
      <c r="O12" s="26" t="s">
        <v>65</v>
      </c>
      <c r="P12" s="26" t="s">
        <v>66</v>
      </c>
      <c r="Q12" s="26" t="s">
        <v>67</v>
      </c>
      <c r="R12" s="26" t="s">
        <v>68</v>
      </c>
      <c r="S12" s="26" t="s">
        <v>69</v>
      </c>
      <c r="T12" s="26" t="s">
        <v>70</v>
      </c>
      <c r="U12" s="26" t="s">
        <v>71</v>
      </c>
      <c r="V12" s="26" t="s">
        <v>63</v>
      </c>
      <c r="W12" s="26" t="s">
        <v>65</v>
      </c>
      <c r="X12" s="26" t="s">
        <v>56</v>
      </c>
      <c r="Y12" s="26" t="s">
        <v>72</v>
      </c>
      <c r="Z12" s="26" t="s">
        <v>73</v>
      </c>
      <c r="AA12" s="26" t="s">
        <v>74</v>
      </c>
      <c r="AB12" s="26" t="s">
        <v>75</v>
      </c>
      <c r="AC12" s="26" t="s">
        <v>76</v>
      </c>
      <c r="AD12" s="26" t="s">
        <v>77</v>
      </c>
      <c r="AE12" s="26" t="s">
        <v>78</v>
      </c>
      <c r="AF12" s="26" t="s">
        <v>79</v>
      </c>
      <c r="AG12" s="26" t="s">
        <v>80</v>
      </c>
      <c r="AH12" s="26" t="s">
        <v>81</v>
      </c>
      <c r="AI12" s="26" t="s">
        <v>82</v>
      </c>
      <c r="AJ12" s="26" t="s">
        <v>83</v>
      </c>
      <c r="AK12" s="26" t="s">
        <v>84</v>
      </c>
      <c r="AL12" s="26" t="s">
        <v>85</v>
      </c>
      <c r="AM12" s="26" t="s">
        <v>56</v>
      </c>
      <c r="AN12" s="26" t="s">
        <v>86</v>
      </c>
      <c r="AO12" s="26" t="s">
        <v>73</v>
      </c>
      <c r="AP12" s="26" t="s">
        <v>74</v>
      </c>
      <c r="AQ12" s="26" t="s">
        <v>87</v>
      </c>
    </row>
    <row r="13" customFormat="false" ht="15" hidden="false" customHeight="false" outlineLevel="0" collapsed="false">
      <c r="A13" s="27" t="s">
        <v>88</v>
      </c>
      <c r="B13" s="27" t="s">
        <v>89</v>
      </c>
      <c r="C13" s="28" t="s">
        <v>90</v>
      </c>
      <c r="D13" s="28" t="s">
        <v>91</v>
      </c>
      <c r="E13" s="29" t="n">
        <v>1</v>
      </c>
      <c r="F13" s="30" t="n">
        <v>1600</v>
      </c>
      <c r="G13" s="28" t="s">
        <v>92</v>
      </c>
      <c r="H13" s="31" t="n">
        <v>1.2</v>
      </c>
      <c r="I13" s="31" t="n">
        <v>9.5</v>
      </c>
      <c r="J13" s="29" t="n">
        <v>0.93</v>
      </c>
      <c r="K13" s="28" t="s">
        <v>93</v>
      </c>
      <c r="L13" s="32" t="n">
        <v>0</v>
      </c>
      <c r="M13" s="31" t="n">
        <v>5</v>
      </c>
      <c r="N13" s="28" t="s">
        <v>94</v>
      </c>
      <c r="O13" s="31" t="n">
        <v>9</v>
      </c>
      <c r="P13" s="33" t="n">
        <f aca="false">IF(AND(A13&lt;&gt;"",COUNT(F13,H13,I13,J13)=4),1,0)</f>
        <v>1</v>
      </c>
      <c r="Q13" s="34" t="n">
        <f aca="false">IF($P13=1,IF(D13="100ml",1/IF(N(E13)&gt;0,E13,1),1),"")</f>
        <v>1</v>
      </c>
      <c r="R13" s="35" t="n">
        <f aca="false">IF($P13=1,ROUND(IF(G13="kcal",F13*KCAL_KJ,F13)*Q13,9),"")</f>
        <v>1600</v>
      </c>
      <c r="S13" s="36" t="n">
        <f aca="false">IF($P13=1,ROUND(H13*Q13,9),"")</f>
        <v>1.2</v>
      </c>
      <c r="T13" s="36" t="n">
        <f aca="false">IF($P13=1,ROUND(I13*Q13,9),"")</f>
        <v>9.5</v>
      </c>
      <c r="U13" s="35" t="n">
        <f aca="false">IF($P13=1,ROUND(IF(K13="mg sodium",J13,J13*SALT_NA)*Q13,9),"")</f>
        <v>372</v>
      </c>
      <c r="V13" s="36" t="n">
        <f aca="false">IF($P13=1,ROUND(N(M13)*Q13,9),"")</f>
        <v>5</v>
      </c>
      <c r="W13" s="36" t="n">
        <f aca="false">IF($P13=1,ROUND(N(O13)*Q13,9),"")</f>
        <v>9</v>
      </c>
      <c r="X13" s="33" t="n">
        <f aca="false">IF($P13=1,COUNTIF(Tbl_Energy,"&lt;"&amp;R13),"")</f>
        <v>4</v>
      </c>
      <c r="Y13" s="33" t="n">
        <f aca="false">IF($P13=1,COUNTIF(Tbl_SatFat,"&lt;"&amp;S13),"")</f>
        <v>1</v>
      </c>
      <c r="Z13" s="33" t="n">
        <f aca="false">IF($P13=1,COUNTIF(Tbl_Sugar,"&lt;"&amp;T13),"")</f>
        <v>2</v>
      </c>
      <c r="AA13" s="33" t="n">
        <f aca="false">IF($P13=1,COUNTIF(Tbl_Sodium,"&lt;"&amp;U13),"")</f>
        <v>4</v>
      </c>
      <c r="AB13" s="33" t="n">
        <f aca="false">IF($P13=1,X13+Y13+Z13+AA13,"")</f>
        <v>11</v>
      </c>
      <c r="AC13" s="33" t="n">
        <f aca="false">IF($P13=1,IF(N(L13)&gt;80,5,IF(N(L13)&gt;60,2,IF(N(L13)&gt;40,1,0))),"")</f>
        <v>0</v>
      </c>
      <c r="AD13" s="33" t="n">
        <f aca="false">IF($P13=1,IF(N13="NSP",COUNTIF(Tbl_NSP,"&lt;"&amp;V13),COUNTIF(Tbl_AOAC,"&lt;"&amp;V13)),"")</f>
        <v>5</v>
      </c>
      <c r="AE13" s="33" t="n">
        <f aca="false">IF($P13=1,COUNTIF(Tbl_Protein,"&lt;"&amp;W13),"")</f>
        <v>5</v>
      </c>
      <c r="AF13" s="33" t="str">
        <f aca="false">IF($P13=1,IF(AND(AB13&gt;=Protein_Cap,AC13&lt;FVN_Max),"No","Yes"),"")</f>
        <v>No</v>
      </c>
      <c r="AG13" s="33" t="n">
        <f aca="false">IF($P13=1,AB13-AC13-AD13-IF(AF13="Yes",AE13,0),"")</f>
        <v>6</v>
      </c>
      <c r="AH13" s="33" t="n">
        <f aca="false">IF($P13=1,IF(C13="Drink",Thr_Drink,Thr_Food),"")</f>
        <v>4</v>
      </c>
      <c r="AI13" s="37" t="str">
        <f aca="false">IF($P13=1,IF(AG13&gt;=AH13,"HFSS","Not HFSS"),"")</f>
        <v>HFSS</v>
      </c>
      <c r="AJ13" s="33" t="n">
        <f aca="false">IF($P13=1,IF(AI13="HFSS",AG13-AH13+1,""),"")</f>
        <v>3</v>
      </c>
      <c r="AK13" s="37" t="str">
        <f aca="false">IF($P13=1,IF(AI13="Not HFSS",AH13-1-AG13,""),"")</f>
        <v/>
      </c>
      <c r="AL13" s="38" t="str">
        <f aca="false">IF($P13=1,IF(AND(AF13="No",AB13&lt;=Protein_Cap+1,AE13&gt;0),"Yes: lose "&amp;(AB13-Protein_Cap+1)&amp;" A point"&amp;IF(AB13-Protein_Cap+1&gt;1,"s",""),""),"")</f>
        <v>Yes: lose 1 A point</v>
      </c>
      <c r="AM13" s="39" t="n">
        <f aca="false">IF($P13=1,IF(X13=0,"",(R13-INDEX(Tbl_Energy,X13))/R13),"")</f>
        <v>0.1625</v>
      </c>
      <c r="AN13" s="39" t="n">
        <f aca="false">IF($P13=1,IF(Y13=0,"",(S13-INDEX(Tbl_SatFat,Y13))/S13),"")</f>
        <v>0.166666666666667</v>
      </c>
      <c r="AO13" s="39" t="n">
        <f aca="false">IF($P13=1,IF(Z13=0,"",(T13-INDEX(Tbl_Sugar,Z13))/T13),"")</f>
        <v>0.0526315789473684</v>
      </c>
      <c r="AP13" s="39" t="n">
        <f aca="false">IF($P13=1,IF(AA13=0,"",(U13-INDEX(Tbl_Sodium,AA13))/U13),"")</f>
        <v>0.032258064516129</v>
      </c>
      <c r="AQ13" s="38" t="str">
        <f aca="false">IF($P13=1,IF(COUNT(AM13:AP13)=0,"",INDEX($AM$12:$AP$12,MATCH(MIN(AM13:AP13),AM13:AP13,0))&amp;": cut "&amp;TEXT(MIN(AM13:AP13),"0.0%")),"")</f>
        <v>Sodium: cut 3.2%</v>
      </c>
    </row>
    <row r="14" customFormat="false" ht="15" hidden="false" customHeight="false" outlineLevel="0" collapsed="false">
      <c r="A14" s="27" t="s">
        <v>95</v>
      </c>
      <c r="B14" s="27" t="s">
        <v>96</v>
      </c>
      <c r="C14" s="28" t="s">
        <v>90</v>
      </c>
      <c r="D14" s="28" t="s">
        <v>91</v>
      </c>
      <c r="E14" s="29" t="n">
        <v>1</v>
      </c>
      <c r="F14" s="30" t="n">
        <v>1600</v>
      </c>
      <c r="G14" s="28" t="s">
        <v>92</v>
      </c>
      <c r="H14" s="31" t="n">
        <v>1.2</v>
      </c>
      <c r="I14" s="31" t="n">
        <v>9.5</v>
      </c>
      <c r="J14" s="29" t="n">
        <v>0.9</v>
      </c>
      <c r="K14" s="28" t="s">
        <v>93</v>
      </c>
      <c r="L14" s="32" t="n">
        <v>0</v>
      </c>
      <c r="M14" s="31" t="n">
        <v>5</v>
      </c>
      <c r="N14" s="28" t="s">
        <v>94</v>
      </c>
      <c r="O14" s="31" t="n">
        <v>9</v>
      </c>
      <c r="P14" s="33" t="n">
        <f aca="false">IF(AND(A14&lt;&gt;"",COUNT(F14,H14,I14,J14)=4),1,0)</f>
        <v>1</v>
      </c>
      <c r="Q14" s="34" t="n">
        <f aca="false">IF($P14=1,IF(D14="100ml",1/IF(N(E14)&gt;0,E14,1),1),"")</f>
        <v>1</v>
      </c>
      <c r="R14" s="35" t="n">
        <f aca="false">IF($P14=1,ROUND(IF(G14="kcal",F14*KCAL_KJ,F14)*Q14,9),"")</f>
        <v>1600</v>
      </c>
      <c r="S14" s="36" t="n">
        <f aca="false">IF($P14=1,ROUND(H14*Q14,9),"")</f>
        <v>1.2</v>
      </c>
      <c r="T14" s="36" t="n">
        <f aca="false">IF($P14=1,ROUND(I14*Q14,9),"")</f>
        <v>9.5</v>
      </c>
      <c r="U14" s="35" t="n">
        <f aca="false">IF($P14=1,ROUND(IF(K14="mg sodium",J14,J14*SALT_NA)*Q14,9),"")</f>
        <v>360</v>
      </c>
      <c r="V14" s="36" t="n">
        <f aca="false">IF($P14=1,ROUND(N(M14)*Q14,9),"")</f>
        <v>5</v>
      </c>
      <c r="W14" s="36" t="n">
        <f aca="false">IF($P14=1,ROUND(N(O14)*Q14,9),"")</f>
        <v>9</v>
      </c>
      <c r="X14" s="33" t="n">
        <f aca="false">IF($P14=1,COUNTIF(Tbl_Energy,"&lt;"&amp;R14),"")</f>
        <v>4</v>
      </c>
      <c r="Y14" s="33" t="n">
        <f aca="false">IF($P14=1,COUNTIF(Tbl_SatFat,"&lt;"&amp;S14),"")</f>
        <v>1</v>
      </c>
      <c r="Z14" s="33" t="n">
        <f aca="false">IF($P14=1,COUNTIF(Tbl_Sugar,"&lt;"&amp;T14),"")</f>
        <v>2</v>
      </c>
      <c r="AA14" s="33" t="n">
        <f aca="false">IF($P14=1,COUNTIF(Tbl_Sodium,"&lt;"&amp;U14),"")</f>
        <v>3</v>
      </c>
      <c r="AB14" s="33" t="n">
        <f aca="false">IF($P14=1,X14+Y14+Z14+AA14,"")</f>
        <v>10</v>
      </c>
      <c r="AC14" s="33" t="n">
        <f aca="false">IF($P14=1,IF(N(L14)&gt;80,5,IF(N(L14)&gt;60,2,IF(N(L14)&gt;40,1,0))),"")</f>
        <v>0</v>
      </c>
      <c r="AD14" s="33" t="n">
        <f aca="false">IF($P14=1,IF(N14="NSP",COUNTIF(Tbl_NSP,"&lt;"&amp;V14),COUNTIF(Tbl_AOAC,"&lt;"&amp;V14)),"")</f>
        <v>5</v>
      </c>
      <c r="AE14" s="33" t="n">
        <f aca="false">IF($P14=1,COUNTIF(Tbl_Protein,"&lt;"&amp;W14),"")</f>
        <v>5</v>
      </c>
      <c r="AF14" s="33" t="str">
        <f aca="false">IF($P14=1,IF(AND(AB14&gt;=Protein_Cap,AC14&lt;FVN_Max),"No","Yes"),"")</f>
        <v>Yes</v>
      </c>
      <c r="AG14" s="33" t="n">
        <f aca="false">IF($P14=1,AB14-AC14-AD14-IF(AF14="Yes",AE14,0),"")</f>
        <v>0</v>
      </c>
      <c r="AH14" s="33" t="n">
        <f aca="false">IF($P14=1,IF(C14="Drink",Thr_Drink,Thr_Food),"")</f>
        <v>4</v>
      </c>
      <c r="AI14" s="37" t="str">
        <f aca="false">IF($P14=1,IF(AG14&gt;=AH14,"HFSS","Not HFSS"),"")</f>
        <v>Not HFSS</v>
      </c>
      <c r="AJ14" s="33" t="str">
        <f aca="false">IF($P14=1,IF(AI14="HFSS",AG14-AH14+1,""),"")</f>
        <v/>
      </c>
      <c r="AK14" s="37" t="n">
        <f aca="false">IF($P14=1,IF(AI14="Not HFSS",AH14-1-AG14,""),"")</f>
        <v>3</v>
      </c>
      <c r="AL14" s="38" t="str">
        <f aca="false">IF($P14=1,IF(AND(AF14="No",AB14&lt;=Protein_Cap+1,AE14&gt;0),"Yes: lose "&amp;(AB14-Protein_Cap+1)&amp;" A point"&amp;IF(AB14-Protein_Cap+1&gt;1,"s",""),""),"")</f>
        <v/>
      </c>
      <c r="AM14" s="39" t="n">
        <f aca="false">IF($P14=1,IF(X14=0,"",(R14-INDEX(Tbl_Energy,X14))/R14),"")</f>
        <v>0.1625</v>
      </c>
      <c r="AN14" s="39" t="n">
        <f aca="false">IF($P14=1,IF(Y14=0,"",(S14-INDEX(Tbl_SatFat,Y14))/S14),"")</f>
        <v>0.166666666666667</v>
      </c>
      <c r="AO14" s="39" t="n">
        <f aca="false">IF($P14=1,IF(Z14=0,"",(T14-INDEX(Tbl_Sugar,Z14))/T14),"")</f>
        <v>0.0526315789473684</v>
      </c>
      <c r="AP14" s="39" t="n">
        <f aca="false">IF($P14=1,IF(AA14=0,"",(U14-INDEX(Tbl_Sodium,AA14))/U14),"")</f>
        <v>0.25</v>
      </c>
      <c r="AQ14" s="38" t="str">
        <f aca="false">IF($P14=1,IF(COUNT(AM14:AP14)=0,"",INDEX($AM$12:$AP$12,MATCH(MIN(AM14:AP14),AM14:AP14,0))&amp;": cut "&amp;TEXT(MIN(AM14:AP14),"0.0%")),"")</f>
        <v>Sugars: cut 5.3%</v>
      </c>
    </row>
    <row r="15" customFormat="false" ht="15" hidden="false" customHeight="false" outlineLevel="0" collapsed="false">
      <c r="A15" s="27"/>
      <c r="B15" s="27"/>
      <c r="C15" s="28" t="s">
        <v>90</v>
      </c>
      <c r="D15" s="28" t="s">
        <v>91</v>
      </c>
      <c r="E15" s="29" t="n">
        <v>1</v>
      </c>
      <c r="F15" s="30"/>
      <c r="G15" s="28" t="s">
        <v>92</v>
      </c>
      <c r="H15" s="31"/>
      <c r="I15" s="31"/>
      <c r="J15" s="29"/>
      <c r="K15" s="28" t="s">
        <v>93</v>
      </c>
      <c r="L15" s="32"/>
      <c r="M15" s="31"/>
      <c r="N15" s="28" t="s">
        <v>94</v>
      </c>
      <c r="O15" s="31"/>
      <c r="P15" s="33" t="n">
        <f aca="false">IF(AND(A15&lt;&gt;"",COUNT(F15,H15,I15,J15)=4),1,0)</f>
        <v>0</v>
      </c>
      <c r="Q15" s="34" t="str">
        <f aca="false">IF($P15=1,IF(D15="100ml",1/IF(N(E15)&gt;0,E15,1),1),"")</f>
        <v/>
      </c>
      <c r="R15" s="35" t="str">
        <f aca="false">IF($P15=1,ROUND(IF(G15="kcal",F15*KCAL_KJ,F15)*Q15,9),"")</f>
        <v/>
      </c>
      <c r="S15" s="36" t="str">
        <f aca="false">IF($P15=1,ROUND(H15*Q15,9),"")</f>
        <v/>
      </c>
      <c r="T15" s="36" t="str">
        <f aca="false">IF($P15=1,ROUND(I15*Q15,9),"")</f>
        <v/>
      </c>
      <c r="U15" s="35" t="str">
        <f aca="false">IF($P15=1,ROUND(IF(K15="mg sodium",J15,J15*SALT_NA)*Q15,9),"")</f>
        <v/>
      </c>
      <c r="V15" s="36" t="str">
        <f aca="false">IF($P15=1,ROUND(N(M15)*Q15,9),"")</f>
        <v/>
      </c>
      <c r="W15" s="36" t="str">
        <f aca="false">IF($P15=1,ROUND(N(O15)*Q15,9),"")</f>
        <v/>
      </c>
      <c r="X15" s="33" t="str">
        <f aca="false">IF($P15=1,COUNTIF(Tbl_Energy,"&lt;"&amp;R15),"")</f>
        <v/>
      </c>
      <c r="Y15" s="33" t="str">
        <f aca="false">IF($P15=1,COUNTIF(Tbl_SatFat,"&lt;"&amp;S15),"")</f>
        <v/>
      </c>
      <c r="Z15" s="33" t="str">
        <f aca="false">IF($P15=1,COUNTIF(Tbl_Sugar,"&lt;"&amp;T15),"")</f>
        <v/>
      </c>
      <c r="AA15" s="33" t="str">
        <f aca="false">IF($P15=1,COUNTIF(Tbl_Sodium,"&lt;"&amp;U15),"")</f>
        <v/>
      </c>
      <c r="AB15" s="33" t="str">
        <f aca="false">IF($P15=1,X15+Y15+Z15+AA15,"")</f>
        <v/>
      </c>
      <c r="AC15" s="33" t="str">
        <f aca="false">IF($P15=1,IF(N(L15)&gt;80,5,IF(N(L15)&gt;60,2,IF(N(L15)&gt;40,1,0))),"")</f>
        <v/>
      </c>
      <c r="AD15" s="33" t="str">
        <f aca="false">IF($P15=1,IF(N15="NSP",COUNTIF(Tbl_NSP,"&lt;"&amp;V15),COUNTIF(Tbl_AOAC,"&lt;"&amp;V15)),"")</f>
        <v/>
      </c>
      <c r="AE15" s="33" t="str">
        <f aca="false">IF($P15=1,COUNTIF(Tbl_Protein,"&lt;"&amp;W15),"")</f>
        <v/>
      </c>
      <c r="AF15" s="33" t="str">
        <f aca="false">IF($P15=1,IF(AND(AB15&gt;=Protein_Cap,AC15&lt;FVN_Max),"No","Yes"),"")</f>
        <v/>
      </c>
      <c r="AG15" s="33" t="str">
        <f aca="false">IF($P15=1,AB15-AC15-AD15-IF(AF15="Yes",AE15,0),"")</f>
        <v/>
      </c>
      <c r="AH15" s="33" t="str">
        <f aca="false">IF($P15=1,IF(C15="Drink",Thr_Drink,Thr_Food),"")</f>
        <v/>
      </c>
      <c r="AI15" s="37" t="str">
        <f aca="false">IF($P15=1,IF(AG15&gt;=AH15,"HFSS","Not HFSS"),"")</f>
        <v/>
      </c>
      <c r="AJ15" s="33" t="str">
        <f aca="false">IF($P15=1,IF(AI15="HFSS",AG15-AH15+1,""),"")</f>
        <v/>
      </c>
      <c r="AK15" s="37" t="str">
        <f aca="false">IF($P15=1,IF(AI15="Not HFSS",AH15-1-AG15,""),"")</f>
        <v/>
      </c>
      <c r="AL15" s="38" t="str">
        <f aca="false">IF($P15=1,IF(AND(AF15="No",AB15&lt;=Protein_Cap+1,AE15&gt;0),"Yes: lose "&amp;(AB15-Protein_Cap+1)&amp;" A point"&amp;IF(AB15-Protein_Cap+1&gt;1,"s",""),""),"")</f>
        <v/>
      </c>
      <c r="AM15" s="39" t="str">
        <f aca="false">IF($P15=1,IF(X15=0,"",(R15-INDEX(Tbl_Energy,X15))/R15),"")</f>
        <v/>
      </c>
      <c r="AN15" s="39" t="str">
        <f aca="false">IF($P15=1,IF(Y15=0,"",(S15-INDEX(Tbl_SatFat,Y15))/S15),"")</f>
        <v/>
      </c>
      <c r="AO15" s="39" t="str">
        <f aca="false">IF($P15=1,IF(Z15=0,"",(T15-INDEX(Tbl_Sugar,Z15))/T15),"")</f>
        <v/>
      </c>
      <c r="AP15" s="39" t="str">
        <f aca="false">IF($P15=1,IF(AA15=0,"",(U15-INDEX(Tbl_Sodium,AA15))/U15),"")</f>
        <v/>
      </c>
      <c r="AQ15" s="38" t="str">
        <f aca="false">IF($P15=1,IF(COUNT(AM15:AP15)=0,"",INDEX($AM$12:$AP$12,MATCH(MIN(AM15:AP15),AM15:AP15,0))&amp;": cut "&amp;TEXT(MIN(AM15:AP15),"0.0%")),"")</f>
        <v/>
      </c>
    </row>
    <row r="16" customFormat="false" ht="15" hidden="false" customHeight="false" outlineLevel="0" collapsed="false">
      <c r="A16" s="27"/>
      <c r="B16" s="27"/>
      <c r="C16" s="28" t="s">
        <v>90</v>
      </c>
      <c r="D16" s="28" t="s">
        <v>91</v>
      </c>
      <c r="E16" s="29" t="n">
        <v>1</v>
      </c>
      <c r="F16" s="30"/>
      <c r="G16" s="28" t="s">
        <v>92</v>
      </c>
      <c r="H16" s="31"/>
      <c r="I16" s="31"/>
      <c r="J16" s="29"/>
      <c r="K16" s="28" t="s">
        <v>93</v>
      </c>
      <c r="L16" s="32"/>
      <c r="M16" s="31"/>
      <c r="N16" s="28" t="s">
        <v>94</v>
      </c>
      <c r="O16" s="31"/>
      <c r="P16" s="33" t="n">
        <f aca="false">IF(AND(A16&lt;&gt;"",COUNT(F16,H16,I16,J16)=4),1,0)</f>
        <v>0</v>
      </c>
      <c r="Q16" s="34" t="str">
        <f aca="false">IF($P16=1,IF(D16="100ml",1/IF(N(E16)&gt;0,E16,1),1),"")</f>
        <v/>
      </c>
      <c r="R16" s="35" t="str">
        <f aca="false">IF($P16=1,ROUND(IF(G16="kcal",F16*KCAL_KJ,F16)*Q16,9),"")</f>
        <v/>
      </c>
      <c r="S16" s="36" t="str">
        <f aca="false">IF($P16=1,ROUND(H16*Q16,9),"")</f>
        <v/>
      </c>
      <c r="T16" s="36" t="str">
        <f aca="false">IF($P16=1,ROUND(I16*Q16,9),"")</f>
        <v/>
      </c>
      <c r="U16" s="35" t="str">
        <f aca="false">IF($P16=1,ROUND(IF(K16="mg sodium",J16,J16*SALT_NA)*Q16,9),"")</f>
        <v/>
      </c>
      <c r="V16" s="36" t="str">
        <f aca="false">IF($P16=1,ROUND(N(M16)*Q16,9),"")</f>
        <v/>
      </c>
      <c r="W16" s="36" t="str">
        <f aca="false">IF($P16=1,ROUND(N(O16)*Q16,9),"")</f>
        <v/>
      </c>
      <c r="X16" s="33" t="str">
        <f aca="false">IF($P16=1,COUNTIF(Tbl_Energy,"&lt;"&amp;R16),"")</f>
        <v/>
      </c>
      <c r="Y16" s="33" t="str">
        <f aca="false">IF($P16=1,COUNTIF(Tbl_SatFat,"&lt;"&amp;S16),"")</f>
        <v/>
      </c>
      <c r="Z16" s="33" t="str">
        <f aca="false">IF($P16=1,COUNTIF(Tbl_Sugar,"&lt;"&amp;T16),"")</f>
        <v/>
      </c>
      <c r="AA16" s="33" t="str">
        <f aca="false">IF($P16=1,COUNTIF(Tbl_Sodium,"&lt;"&amp;U16),"")</f>
        <v/>
      </c>
      <c r="AB16" s="33" t="str">
        <f aca="false">IF($P16=1,X16+Y16+Z16+AA16,"")</f>
        <v/>
      </c>
      <c r="AC16" s="33" t="str">
        <f aca="false">IF($P16=1,IF(N(L16)&gt;80,5,IF(N(L16)&gt;60,2,IF(N(L16)&gt;40,1,0))),"")</f>
        <v/>
      </c>
      <c r="AD16" s="33" t="str">
        <f aca="false">IF($P16=1,IF(N16="NSP",COUNTIF(Tbl_NSP,"&lt;"&amp;V16),COUNTIF(Tbl_AOAC,"&lt;"&amp;V16)),"")</f>
        <v/>
      </c>
      <c r="AE16" s="33" t="str">
        <f aca="false">IF($P16=1,COUNTIF(Tbl_Protein,"&lt;"&amp;W16),"")</f>
        <v/>
      </c>
      <c r="AF16" s="33" t="str">
        <f aca="false">IF($P16=1,IF(AND(AB16&gt;=Protein_Cap,AC16&lt;FVN_Max),"No","Yes"),"")</f>
        <v/>
      </c>
      <c r="AG16" s="33" t="str">
        <f aca="false">IF($P16=1,AB16-AC16-AD16-IF(AF16="Yes",AE16,0),"")</f>
        <v/>
      </c>
      <c r="AH16" s="33" t="str">
        <f aca="false">IF($P16=1,IF(C16="Drink",Thr_Drink,Thr_Food),"")</f>
        <v/>
      </c>
      <c r="AI16" s="37" t="str">
        <f aca="false">IF($P16=1,IF(AG16&gt;=AH16,"HFSS","Not HFSS"),"")</f>
        <v/>
      </c>
      <c r="AJ16" s="33" t="str">
        <f aca="false">IF($P16=1,IF(AI16="HFSS",AG16-AH16+1,""),"")</f>
        <v/>
      </c>
      <c r="AK16" s="37" t="str">
        <f aca="false">IF($P16=1,IF(AI16="Not HFSS",AH16-1-AG16,""),"")</f>
        <v/>
      </c>
      <c r="AL16" s="38" t="str">
        <f aca="false">IF($P16=1,IF(AND(AF16="No",AB16&lt;=Protein_Cap+1,AE16&gt;0),"Yes: lose "&amp;(AB16-Protein_Cap+1)&amp;" A point"&amp;IF(AB16-Protein_Cap+1&gt;1,"s",""),""),"")</f>
        <v/>
      </c>
      <c r="AM16" s="39" t="str">
        <f aca="false">IF($P16=1,IF(X16=0,"",(R16-INDEX(Tbl_Energy,X16))/R16),"")</f>
        <v/>
      </c>
      <c r="AN16" s="39" t="str">
        <f aca="false">IF($P16=1,IF(Y16=0,"",(S16-INDEX(Tbl_SatFat,Y16))/S16),"")</f>
        <v/>
      </c>
      <c r="AO16" s="39" t="str">
        <f aca="false">IF($P16=1,IF(Z16=0,"",(T16-INDEX(Tbl_Sugar,Z16))/T16),"")</f>
        <v/>
      </c>
      <c r="AP16" s="39" t="str">
        <f aca="false">IF($P16=1,IF(AA16=0,"",(U16-INDEX(Tbl_Sodium,AA16))/U16),"")</f>
        <v/>
      </c>
      <c r="AQ16" s="38" t="str">
        <f aca="false">IF($P16=1,IF(COUNT(AM16:AP16)=0,"",INDEX($AM$12:$AP$12,MATCH(MIN(AM16:AP16),AM16:AP16,0))&amp;": cut "&amp;TEXT(MIN(AM16:AP16),"0.0%")),"")</f>
        <v/>
      </c>
    </row>
    <row r="17" customFormat="false" ht="15" hidden="false" customHeight="false" outlineLevel="0" collapsed="false">
      <c r="A17" s="27"/>
      <c r="B17" s="27"/>
      <c r="C17" s="28" t="s">
        <v>90</v>
      </c>
      <c r="D17" s="28" t="s">
        <v>91</v>
      </c>
      <c r="E17" s="29" t="n">
        <v>1</v>
      </c>
      <c r="F17" s="30"/>
      <c r="G17" s="28" t="s">
        <v>92</v>
      </c>
      <c r="H17" s="31"/>
      <c r="I17" s="31"/>
      <c r="J17" s="29"/>
      <c r="K17" s="28" t="s">
        <v>93</v>
      </c>
      <c r="L17" s="32"/>
      <c r="M17" s="31"/>
      <c r="N17" s="28" t="s">
        <v>94</v>
      </c>
      <c r="O17" s="31"/>
      <c r="P17" s="33" t="n">
        <f aca="false">IF(AND(A17&lt;&gt;"",COUNT(F17,H17,I17,J17)=4),1,0)</f>
        <v>0</v>
      </c>
      <c r="Q17" s="34" t="str">
        <f aca="false">IF($P17=1,IF(D17="100ml",1/IF(N(E17)&gt;0,E17,1),1),"")</f>
        <v/>
      </c>
      <c r="R17" s="35" t="str">
        <f aca="false">IF($P17=1,ROUND(IF(G17="kcal",F17*KCAL_KJ,F17)*Q17,9),"")</f>
        <v/>
      </c>
      <c r="S17" s="36" t="str">
        <f aca="false">IF($P17=1,ROUND(H17*Q17,9),"")</f>
        <v/>
      </c>
      <c r="T17" s="36" t="str">
        <f aca="false">IF($P17=1,ROUND(I17*Q17,9),"")</f>
        <v/>
      </c>
      <c r="U17" s="35" t="str">
        <f aca="false">IF($P17=1,ROUND(IF(K17="mg sodium",J17,J17*SALT_NA)*Q17,9),"")</f>
        <v/>
      </c>
      <c r="V17" s="36" t="str">
        <f aca="false">IF($P17=1,ROUND(N(M17)*Q17,9),"")</f>
        <v/>
      </c>
      <c r="W17" s="36" t="str">
        <f aca="false">IF($P17=1,ROUND(N(O17)*Q17,9),"")</f>
        <v/>
      </c>
      <c r="X17" s="33" t="str">
        <f aca="false">IF($P17=1,COUNTIF(Tbl_Energy,"&lt;"&amp;R17),"")</f>
        <v/>
      </c>
      <c r="Y17" s="33" t="str">
        <f aca="false">IF($P17=1,COUNTIF(Tbl_SatFat,"&lt;"&amp;S17),"")</f>
        <v/>
      </c>
      <c r="Z17" s="33" t="str">
        <f aca="false">IF($P17=1,COUNTIF(Tbl_Sugar,"&lt;"&amp;T17),"")</f>
        <v/>
      </c>
      <c r="AA17" s="33" t="str">
        <f aca="false">IF($P17=1,COUNTIF(Tbl_Sodium,"&lt;"&amp;U17),"")</f>
        <v/>
      </c>
      <c r="AB17" s="33" t="str">
        <f aca="false">IF($P17=1,X17+Y17+Z17+AA17,"")</f>
        <v/>
      </c>
      <c r="AC17" s="33" t="str">
        <f aca="false">IF($P17=1,IF(N(L17)&gt;80,5,IF(N(L17)&gt;60,2,IF(N(L17)&gt;40,1,0))),"")</f>
        <v/>
      </c>
      <c r="AD17" s="33" t="str">
        <f aca="false">IF($P17=1,IF(N17="NSP",COUNTIF(Tbl_NSP,"&lt;"&amp;V17),COUNTIF(Tbl_AOAC,"&lt;"&amp;V17)),"")</f>
        <v/>
      </c>
      <c r="AE17" s="33" t="str">
        <f aca="false">IF($P17=1,COUNTIF(Tbl_Protein,"&lt;"&amp;W17),"")</f>
        <v/>
      </c>
      <c r="AF17" s="33" t="str">
        <f aca="false">IF($P17=1,IF(AND(AB17&gt;=Protein_Cap,AC17&lt;FVN_Max),"No","Yes"),"")</f>
        <v/>
      </c>
      <c r="AG17" s="33" t="str">
        <f aca="false">IF($P17=1,AB17-AC17-AD17-IF(AF17="Yes",AE17,0),"")</f>
        <v/>
      </c>
      <c r="AH17" s="33" t="str">
        <f aca="false">IF($P17=1,IF(C17="Drink",Thr_Drink,Thr_Food),"")</f>
        <v/>
      </c>
      <c r="AI17" s="37" t="str">
        <f aca="false">IF($P17=1,IF(AG17&gt;=AH17,"HFSS","Not HFSS"),"")</f>
        <v/>
      </c>
      <c r="AJ17" s="33" t="str">
        <f aca="false">IF($P17=1,IF(AI17="HFSS",AG17-AH17+1,""),"")</f>
        <v/>
      </c>
      <c r="AK17" s="37" t="str">
        <f aca="false">IF($P17=1,IF(AI17="Not HFSS",AH17-1-AG17,""),"")</f>
        <v/>
      </c>
      <c r="AL17" s="38" t="str">
        <f aca="false">IF($P17=1,IF(AND(AF17="No",AB17&lt;=Protein_Cap+1,AE17&gt;0),"Yes: lose "&amp;(AB17-Protein_Cap+1)&amp;" A point"&amp;IF(AB17-Protein_Cap+1&gt;1,"s",""),""),"")</f>
        <v/>
      </c>
      <c r="AM17" s="39" t="str">
        <f aca="false">IF($P17=1,IF(X17=0,"",(R17-INDEX(Tbl_Energy,X17))/R17),"")</f>
        <v/>
      </c>
      <c r="AN17" s="39" t="str">
        <f aca="false">IF($P17=1,IF(Y17=0,"",(S17-INDEX(Tbl_SatFat,Y17))/S17),"")</f>
        <v/>
      </c>
      <c r="AO17" s="39" t="str">
        <f aca="false">IF($P17=1,IF(Z17=0,"",(T17-INDEX(Tbl_Sugar,Z17))/T17),"")</f>
        <v/>
      </c>
      <c r="AP17" s="39" t="str">
        <f aca="false">IF($P17=1,IF(AA17=0,"",(U17-INDEX(Tbl_Sodium,AA17))/U17),"")</f>
        <v/>
      </c>
      <c r="AQ17" s="38" t="str">
        <f aca="false">IF($P17=1,IF(COUNT(AM17:AP17)=0,"",INDEX($AM$12:$AP$12,MATCH(MIN(AM17:AP17),AM17:AP17,0))&amp;": cut "&amp;TEXT(MIN(AM17:AP17),"0.0%")),"")</f>
        <v/>
      </c>
    </row>
    <row r="18" customFormat="false" ht="15" hidden="false" customHeight="false" outlineLevel="0" collapsed="false">
      <c r="A18" s="27"/>
      <c r="B18" s="27"/>
      <c r="C18" s="28" t="s">
        <v>90</v>
      </c>
      <c r="D18" s="28" t="s">
        <v>91</v>
      </c>
      <c r="E18" s="29" t="n">
        <v>1</v>
      </c>
      <c r="F18" s="30"/>
      <c r="G18" s="28" t="s">
        <v>92</v>
      </c>
      <c r="H18" s="31"/>
      <c r="I18" s="31"/>
      <c r="J18" s="29"/>
      <c r="K18" s="28" t="s">
        <v>93</v>
      </c>
      <c r="L18" s="32"/>
      <c r="M18" s="31"/>
      <c r="N18" s="28" t="s">
        <v>94</v>
      </c>
      <c r="O18" s="31"/>
      <c r="P18" s="33" t="n">
        <f aca="false">IF(AND(A18&lt;&gt;"",COUNT(F18,H18,I18,J18)=4),1,0)</f>
        <v>0</v>
      </c>
      <c r="Q18" s="34" t="str">
        <f aca="false">IF($P18=1,IF(D18="100ml",1/IF(N(E18)&gt;0,E18,1),1),"")</f>
        <v/>
      </c>
      <c r="R18" s="35" t="str">
        <f aca="false">IF($P18=1,ROUND(IF(G18="kcal",F18*KCAL_KJ,F18)*Q18,9),"")</f>
        <v/>
      </c>
      <c r="S18" s="36" t="str">
        <f aca="false">IF($P18=1,ROUND(H18*Q18,9),"")</f>
        <v/>
      </c>
      <c r="T18" s="36" t="str">
        <f aca="false">IF($P18=1,ROUND(I18*Q18,9),"")</f>
        <v/>
      </c>
      <c r="U18" s="35" t="str">
        <f aca="false">IF($P18=1,ROUND(IF(K18="mg sodium",J18,J18*SALT_NA)*Q18,9),"")</f>
        <v/>
      </c>
      <c r="V18" s="36" t="str">
        <f aca="false">IF($P18=1,ROUND(N(M18)*Q18,9),"")</f>
        <v/>
      </c>
      <c r="W18" s="36" t="str">
        <f aca="false">IF($P18=1,ROUND(N(O18)*Q18,9),"")</f>
        <v/>
      </c>
      <c r="X18" s="33" t="str">
        <f aca="false">IF($P18=1,COUNTIF(Tbl_Energy,"&lt;"&amp;R18),"")</f>
        <v/>
      </c>
      <c r="Y18" s="33" t="str">
        <f aca="false">IF($P18=1,COUNTIF(Tbl_SatFat,"&lt;"&amp;S18),"")</f>
        <v/>
      </c>
      <c r="Z18" s="33" t="str">
        <f aca="false">IF($P18=1,COUNTIF(Tbl_Sugar,"&lt;"&amp;T18),"")</f>
        <v/>
      </c>
      <c r="AA18" s="33" t="str">
        <f aca="false">IF($P18=1,COUNTIF(Tbl_Sodium,"&lt;"&amp;U18),"")</f>
        <v/>
      </c>
      <c r="AB18" s="33" t="str">
        <f aca="false">IF($P18=1,X18+Y18+Z18+AA18,"")</f>
        <v/>
      </c>
      <c r="AC18" s="33" t="str">
        <f aca="false">IF($P18=1,IF(N(L18)&gt;80,5,IF(N(L18)&gt;60,2,IF(N(L18)&gt;40,1,0))),"")</f>
        <v/>
      </c>
      <c r="AD18" s="33" t="str">
        <f aca="false">IF($P18=1,IF(N18="NSP",COUNTIF(Tbl_NSP,"&lt;"&amp;V18),COUNTIF(Tbl_AOAC,"&lt;"&amp;V18)),"")</f>
        <v/>
      </c>
      <c r="AE18" s="33" t="str">
        <f aca="false">IF($P18=1,COUNTIF(Tbl_Protein,"&lt;"&amp;W18),"")</f>
        <v/>
      </c>
      <c r="AF18" s="33" t="str">
        <f aca="false">IF($P18=1,IF(AND(AB18&gt;=Protein_Cap,AC18&lt;FVN_Max),"No","Yes"),"")</f>
        <v/>
      </c>
      <c r="AG18" s="33" t="str">
        <f aca="false">IF($P18=1,AB18-AC18-AD18-IF(AF18="Yes",AE18,0),"")</f>
        <v/>
      </c>
      <c r="AH18" s="33" t="str">
        <f aca="false">IF($P18=1,IF(C18="Drink",Thr_Drink,Thr_Food),"")</f>
        <v/>
      </c>
      <c r="AI18" s="37" t="str">
        <f aca="false">IF($P18=1,IF(AG18&gt;=AH18,"HFSS","Not HFSS"),"")</f>
        <v/>
      </c>
      <c r="AJ18" s="33" t="str">
        <f aca="false">IF($P18=1,IF(AI18="HFSS",AG18-AH18+1,""),"")</f>
        <v/>
      </c>
      <c r="AK18" s="37" t="str">
        <f aca="false">IF($P18=1,IF(AI18="Not HFSS",AH18-1-AG18,""),"")</f>
        <v/>
      </c>
      <c r="AL18" s="38" t="str">
        <f aca="false">IF($P18=1,IF(AND(AF18="No",AB18&lt;=Protein_Cap+1,AE18&gt;0),"Yes: lose "&amp;(AB18-Protein_Cap+1)&amp;" A point"&amp;IF(AB18-Protein_Cap+1&gt;1,"s",""),""),"")</f>
        <v/>
      </c>
      <c r="AM18" s="39" t="str">
        <f aca="false">IF($P18=1,IF(X18=0,"",(R18-INDEX(Tbl_Energy,X18))/R18),"")</f>
        <v/>
      </c>
      <c r="AN18" s="39" t="str">
        <f aca="false">IF($P18=1,IF(Y18=0,"",(S18-INDEX(Tbl_SatFat,Y18))/S18),"")</f>
        <v/>
      </c>
      <c r="AO18" s="39" t="str">
        <f aca="false">IF($P18=1,IF(Z18=0,"",(T18-INDEX(Tbl_Sugar,Z18))/T18),"")</f>
        <v/>
      </c>
      <c r="AP18" s="39" t="str">
        <f aca="false">IF($P18=1,IF(AA18=0,"",(U18-INDEX(Tbl_Sodium,AA18))/U18),"")</f>
        <v/>
      </c>
      <c r="AQ18" s="38" t="str">
        <f aca="false">IF($P18=1,IF(COUNT(AM18:AP18)=0,"",INDEX($AM$12:$AP$12,MATCH(MIN(AM18:AP18),AM18:AP18,0))&amp;": cut "&amp;TEXT(MIN(AM18:AP18),"0.0%")),"")</f>
        <v/>
      </c>
    </row>
    <row r="19" customFormat="false" ht="15" hidden="false" customHeight="false" outlineLevel="0" collapsed="false">
      <c r="A19" s="27"/>
      <c r="B19" s="27"/>
      <c r="C19" s="28" t="s">
        <v>90</v>
      </c>
      <c r="D19" s="28" t="s">
        <v>91</v>
      </c>
      <c r="E19" s="29" t="n">
        <v>1</v>
      </c>
      <c r="F19" s="30"/>
      <c r="G19" s="28" t="s">
        <v>92</v>
      </c>
      <c r="H19" s="31"/>
      <c r="I19" s="31"/>
      <c r="J19" s="29"/>
      <c r="K19" s="28" t="s">
        <v>93</v>
      </c>
      <c r="L19" s="32"/>
      <c r="M19" s="31"/>
      <c r="N19" s="28" t="s">
        <v>94</v>
      </c>
      <c r="O19" s="31"/>
      <c r="P19" s="33" t="n">
        <f aca="false">IF(AND(A19&lt;&gt;"",COUNT(F19,H19,I19,J19)=4),1,0)</f>
        <v>0</v>
      </c>
      <c r="Q19" s="34" t="str">
        <f aca="false">IF($P19=1,IF(D19="100ml",1/IF(N(E19)&gt;0,E19,1),1),"")</f>
        <v/>
      </c>
      <c r="R19" s="35" t="str">
        <f aca="false">IF($P19=1,ROUND(IF(G19="kcal",F19*KCAL_KJ,F19)*Q19,9),"")</f>
        <v/>
      </c>
      <c r="S19" s="36" t="str">
        <f aca="false">IF($P19=1,ROUND(H19*Q19,9),"")</f>
        <v/>
      </c>
      <c r="T19" s="36" t="str">
        <f aca="false">IF($P19=1,ROUND(I19*Q19,9),"")</f>
        <v/>
      </c>
      <c r="U19" s="35" t="str">
        <f aca="false">IF($P19=1,ROUND(IF(K19="mg sodium",J19,J19*SALT_NA)*Q19,9),"")</f>
        <v/>
      </c>
      <c r="V19" s="36" t="str">
        <f aca="false">IF($P19=1,ROUND(N(M19)*Q19,9),"")</f>
        <v/>
      </c>
      <c r="W19" s="36" t="str">
        <f aca="false">IF($P19=1,ROUND(N(O19)*Q19,9),"")</f>
        <v/>
      </c>
      <c r="X19" s="33" t="str">
        <f aca="false">IF($P19=1,COUNTIF(Tbl_Energy,"&lt;"&amp;R19),"")</f>
        <v/>
      </c>
      <c r="Y19" s="33" t="str">
        <f aca="false">IF($P19=1,COUNTIF(Tbl_SatFat,"&lt;"&amp;S19),"")</f>
        <v/>
      </c>
      <c r="Z19" s="33" t="str">
        <f aca="false">IF($P19=1,COUNTIF(Tbl_Sugar,"&lt;"&amp;T19),"")</f>
        <v/>
      </c>
      <c r="AA19" s="33" t="str">
        <f aca="false">IF($P19=1,COUNTIF(Tbl_Sodium,"&lt;"&amp;U19),"")</f>
        <v/>
      </c>
      <c r="AB19" s="33" t="str">
        <f aca="false">IF($P19=1,X19+Y19+Z19+AA19,"")</f>
        <v/>
      </c>
      <c r="AC19" s="33" t="str">
        <f aca="false">IF($P19=1,IF(N(L19)&gt;80,5,IF(N(L19)&gt;60,2,IF(N(L19)&gt;40,1,0))),"")</f>
        <v/>
      </c>
      <c r="AD19" s="33" t="str">
        <f aca="false">IF($P19=1,IF(N19="NSP",COUNTIF(Tbl_NSP,"&lt;"&amp;V19),COUNTIF(Tbl_AOAC,"&lt;"&amp;V19)),"")</f>
        <v/>
      </c>
      <c r="AE19" s="33" t="str">
        <f aca="false">IF($P19=1,COUNTIF(Tbl_Protein,"&lt;"&amp;W19),"")</f>
        <v/>
      </c>
      <c r="AF19" s="33" t="str">
        <f aca="false">IF($P19=1,IF(AND(AB19&gt;=Protein_Cap,AC19&lt;FVN_Max),"No","Yes"),"")</f>
        <v/>
      </c>
      <c r="AG19" s="33" t="str">
        <f aca="false">IF($P19=1,AB19-AC19-AD19-IF(AF19="Yes",AE19,0),"")</f>
        <v/>
      </c>
      <c r="AH19" s="33" t="str">
        <f aca="false">IF($P19=1,IF(C19="Drink",Thr_Drink,Thr_Food),"")</f>
        <v/>
      </c>
      <c r="AI19" s="37" t="str">
        <f aca="false">IF($P19=1,IF(AG19&gt;=AH19,"HFSS","Not HFSS"),"")</f>
        <v/>
      </c>
      <c r="AJ19" s="33" t="str">
        <f aca="false">IF($P19=1,IF(AI19="HFSS",AG19-AH19+1,""),"")</f>
        <v/>
      </c>
      <c r="AK19" s="37" t="str">
        <f aca="false">IF($P19=1,IF(AI19="Not HFSS",AH19-1-AG19,""),"")</f>
        <v/>
      </c>
      <c r="AL19" s="38" t="str">
        <f aca="false">IF($P19=1,IF(AND(AF19="No",AB19&lt;=Protein_Cap+1,AE19&gt;0),"Yes: lose "&amp;(AB19-Protein_Cap+1)&amp;" A point"&amp;IF(AB19-Protein_Cap+1&gt;1,"s",""),""),"")</f>
        <v/>
      </c>
      <c r="AM19" s="39" t="str">
        <f aca="false">IF($P19=1,IF(X19=0,"",(R19-INDEX(Tbl_Energy,X19))/R19),"")</f>
        <v/>
      </c>
      <c r="AN19" s="39" t="str">
        <f aca="false">IF($P19=1,IF(Y19=0,"",(S19-INDEX(Tbl_SatFat,Y19))/S19),"")</f>
        <v/>
      </c>
      <c r="AO19" s="39" t="str">
        <f aca="false">IF($P19=1,IF(Z19=0,"",(T19-INDEX(Tbl_Sugar,Z19))/T19),"")</f>
        <v/>
      </c>
      <c r="AP19" s="39" t="str">
        <f aca="false">IF($P19=1,IF(AA19=0,"",(U19-INDEX(Tbl_Sodium,AA19))/U19),"")</f>
        <v/>
      </c>
      <c r="AQ19" s="38" t="str">
        <f aca="false">IF($P19=1,IF(COUNT(AM19:AP19)=0,"",INDEX($AM$12:$AP$12,MATCH(MIN(AM19:AP19),AM19:AP19,0))&amp;": cut "&amp;TEXT(MIN(AM19:AP19),"0.0%")),"")</f>
        <v/>
      </c>
    </row>
    <row r="20" customFormat="false" ht="15" hidden="false" customHeight="false" outlineLevel="0" collapsed="false">
      <c r="A20" s="27"/>
      <c r="B20" s="27"/>
      <c r="C20" s="28" t="s">
        <v>90</v>
      </c>
      <c r="D20" s="28" t="s">
        <v>91</v>
      </c>
      <c r="E20" s="29" t="n">
        <v>1</v>
      </c>
      <c r="F20" s="30"/>
      <c r="G20" s="28" t="s">
        <v>92</v>
      </c>
      <c r="H20" s="31"/>
      <c r="I20" s="31"/>
      <c r="J20" s="29"/>
      <c r="K20" s="28" t="s">
        <v>93</v>
      </c>
      <c r="L20" s="32"/>
      <c r="M20" s="31"/>
      <c r="N20" s="28" t="s">
        <v>94</v>
      </c>
      <c r="O20" s="31"/>
      <c r="P20" s="33" t="n">
        <f aca="false">IF(AND(A20&lt;&gt;"",COUNT(F20,H20,I20,J20)=4),1,0)</f>
        <v>0</v>
      </c>
      <c r="Q20" s="34" t="str">
        <f aca="false">IF($P20=1,IF(D20="100ml",1/IF(N(E20)&gt;0,E20,1),1),"")</f>
        <v/>
      </c>
      <c r="R20" s="35" t="str">
        <f aca="false">IF($P20=1,ROUND(IF(G20="kcal",F20*KCAL_KJ,F20)*Q20,9),"")</f>
        <v/>
      </c>
      <c r="S20" s="36" t="str">
        <f aca="false">IF($P20=1,ROUND(H20*Q20,9),"")</f>
        <v/>
      </c>
      <c r="T20" s="36" t="str">
        <f aca="false">IF($P20=1,ROUND(I20*Q20,9),"")</f>
        <v/>
      </c>
      <c r="U20" s="35" t="str">
        <f aca="false">IF($P20=1,ROUND(IF(K20="mg sodium",J20,J20*SALT_NA)*Q20,9),"")</f>
        <v/>
      </c>
      <c r="V20" s="36" t="str">
        <f aca="false">IF($P20=1,ROUND(N(M20)*Q20,9),"")</f>
        <v/>
      </c>
      <c r="W20" s="36" t="str">
        <f aca="false">IF($P20=1,ROUND(N(O20)*Q20,9),"")</f>
        <v/>
      </c>
      <c r="X20" s="33" t="str">
        <f aca="false">IF($P20=1,COUNTIF(Tbl_Energy,"&lt;"&amp;R20),"")</f>
        <v/>
      </c>
      <c r="Y20" s="33" t="str">
        <f aca="false">IF($P20=1,COUNTIF(Tbl_SatFat,"&lt;"&amp;S20),"")</f>
        <v/>
      </c>
      <c r="Z20" s="33" t="str">
        <f aca="false">IF($P20=1,COUNTIF(Tbl_Sugar,"&lt;"&amp;T20),"")</f>
        <v/>
      </c>
      <c r="AA20" s="33" t="str">
        <f aca="false">IF($P20=1,COUNTIF(Tbl_Sodium,"&lt;"&amp;U20),"")</f>
        <v/>
      </c>
      <c r="AB20" s="33" t="str">
        <f aca="false">IF($P20=1,X20+Y20+Z20+AA20,"")</f>
        <v/>
      </c>
      <c r="AC20" s="33" t="str">
        <f aca="false">IF($P20=1,IF(N(L20)&gt;80,5,IF(N(L20)&gt;60,2,IF(N(L20)&gt;40,1,0))),"")</f>
        <v/>
      </c>
      <c r="AD20" s="33" t="str">
        <f aca="false">IF($P20=1,IF(N20="NSP",COUNTIF(Tbl_NSP,"&lt;"&amp;V20),COUNTIF(Tbl_AOAC,"&lt;"&amp;V20)),"")</f>
        <v/>
      </c>
      <c r="AE20" s="33" t="str">
        <f aca="false">IF($P20=1,COUNTIF(Tbl_Protein,"&lt;"&amp;W20),"")</f>
        <v/>
      </c>
      <c r="AF20" s="33" t="str">
        <f aca="false">IF($P20=1,IF(AND(AB20&gt;=Protein_Cap,AC20&lt;FVN_Max),"No","Yes"),"")</f>
        <v/>
      </c>
      <c r="AG20" s="33" t="str">
        <f aca="false">IF($P20=1,AB20-AC20-AD20-IF(AF20="Yes",AE20,0),"")</f>
        <v/>
      </c>
      <c r="AH20" s="33" t="str">
        <f aca="false">IF($P20=1,IF(C20="Drink",Thr_Drink,Thr_Food),"")</f>
        <v/>
      </c>
      <c r="AI20" s="37" t="str">
        <f aca="false">IF($P20=1,IF(AG20&gt;=AH20,"HFSS","Not HFSS"),"")</f>
        <v/>
      </c>
      <c r="AJ20" s="33" t="str">
        <f aca="false">IF($P20=1,IF(AI20="HFSS",AG20-AH20+1,""),"")</f>
        <v/>
      </c>
      <c r="AK20" s="37" t="str">
        <f aca="false">IF($P20=1,IF(AI20="Not HFSS",AH20-1-AG20,""),"")</f>
        <v/>
      </c>
      <c r="AL20" s="38" t="str">
        <f aca="false">IF($P20=1,IF(AND(AF20="No",AB20&lt;=Protein_Cap+1,AE20&gt;0),"Yes: lose "&amp;(AB20-Protein_Cap+1)&amp;" A point"&amp;IF(AB20-Protein_Cap+1&gt;1,"s",""),""),"")</f>
        <v/>
      </c>
      <c r="AM20" s="39" t="str">
        <f aca="false">IF($P20=1,IF(X20=0,"",(R20-INDEX(Tbl_Energy,X20))/R20),"")</f>
        <v/>
      </c>
      <c r="AN20" s="39" t="str">
        <f aca="false">IF($P20=1,IF(Y20=0,"",(S20-INDEX(Tbl_SatFat,Y20))/S20),"")</f>
        <v/>
      </c>
      <c r="AO20" s="39" t="str">
        <f aca="false">IF($P20=1,IF(Z20=0,"",(T20-INDEX(Tbl_Sugar,Z20))/T20),"")</f>
        <v/>
      </c>
      <c r="AP20" s="39" t="str">
        <f aca="false">IF($P20=1,IF(AA20=0,"",(U20-INDEX(Tbl_Sodium,AA20))/U20),"")</f>
        <v/>
      </c>
      <c r="AQ20" s="38" t="str">
        <f aca="false">IF($P20=1,IF(COUNT(AM20:AP20)=0,"",INDEX($AM$12:$AP$12,MATCH(MIN(AM20:AP20),AM20:AP20,0))&amp;": cut "&amp;TEXT(MIN(AM20:AP20),"0.0%")),"")</f>
        <v/>
      </c>
    </row>
    <row r="21" customFormat="false" ht="15" hidden="false" customHeight="false" outlineLevel="0" collapsed="false">
      <c r="A21" s="27"/>
      <c r="B21" s="27"/>
      <c r="C21" s="28" t="s">
        <v>90</v>
      </c>
      <c r="D21" s="28" t="s">
        <v>91</v>
      </c>
      <c r="E21" s="29" t="n">
        <v>1</v>
      </c>
      <c r="F21" s="30"/>
      <c r="G21" s="28" t="s">
        <v>92</v>
      </c>
      <c r="H21" s="31"/>
      <c r="I21" s="31"/>
      <c r="J21" s="29"/>
      <c r="K21" s="28" t="s">
        <v>93</v>
      </c>
      <c r="L21" s="32"/>
      <c r="M21" s="31"/>
      <c r="N21" s="28" t="s">
        <v>94</v>
      </c>
      <c r="O21" s="31"/>
      <c r="P21" s="33" t="n">
        <f aca="false">IF(AND(A21&lt;&gt;"",COUNT(F21,H21,I21,J21)=4),1,0)</f>
        <v>0</v>
      </c>
      <c r="Q21" s="34" t="str">
        <f aca="false">IF($P21=1,IF(D21="100ml",1/IF(N(E21)&gt;0,E21,1),1),"")</f>
        <v/>
      </c>
      <c r="R21" s="35" t="str">
        <f aca="false">IF($P21=1,ROUND(IF(G21="kcal",F21*KCAL_KJ,F21)*Q21,9),"")</f>
        <v/>
      </c>
      <c r="S21" s="36" t="str">
        <f aca="false">IF($P21=1,ROUND(H21*Q21,9),"")</f>
        <v/>
      </c>
      <c r="T21" s="36" t="str">
        <f aca="false">IF($P21=1,ROUND(I21*Q21,9),"")</f>
        <v/>
      </c>
      <c r="U21" s="35" t="str">
        <f aca="false">IF($P21=1,ROUND(IF(K21="mg sodium",J21,J21*SALT_NA)*Q21,9),"")</f>
        <v/>
      </c>
      <c r="V21" s="36" t="str">
        <f aca="false">IF($P21=1,ROUND(N(M21)*Q21,9),"")</f>
        <v/>
      </c>
      <c r="W21" s="36" t="str">
        <f aca="false">IF($P21=1,ROUND(N(O21)*Q21,9),"")</f>
        <v/>
      </c>
      <c r="X21" s="33" t="str">
        <f aca="false">IF($P21=1,COUNTIF(Tbl_Energy,"&lt;"&amp;R21),"")</f>
        <v/>
      </c>
      <c r="Y21" s="33" t="str">
        <f aca="false">IF($P21=1,COUNTIF(Tbl_SatFat,"&lt;"&amp;S21),"")</f>
        <v/>
      </c>
      <c r="Z21" s="33" t="str">
        <f aca="false">IF($P21=1,COUNTIF(Tbl_Sugar,"&lt;"&amp;T21),"")</f>
        <v/>
      </c>
      <c r="AA21" s="33" t="str">
        <f aca="false">IF($P21=1,COUNTIF(Tbl_Sodium,"&lt;"&amp;U21),"")</f>
        <v/>
      </c>
      <c r="AB21" s="33" t="str">
        <f aca="false">IF($P21=1,X21+Y21+Z21+AA21,"")</f>
        <v/>
      </c>
      <c r="AC21" s="33" t="str">
        <f aca="false">IF($P21=1,IF(N(L21)&gt;80,5,IF(N(L21)&gt;60,2,IF(N(L21)&gt;40,1,0))),"")</f>
        <v/>
      </c>
      <c r="AD21" s="33" t="str">
        <f aca="false">IF($P21=1,IF(N21="NSP",COUNTIF(Tbl_NSP,"&lt;"&amp;V21),COUNTIF(Tbl_AOAC,"&lt;"&amp;V21)),"")</f>
        <v/>
      </c>
      <c r="AE21" s="33" t="str">
        <f aca="false">IF($P21=1,COUNTIF(Tbl_Protein,"&lt;"&amp;W21),"")</f>
        <v/>
      </c>
      <c r="AF21" s="33" t="str">
        <f aca="false">IF($P21=1,IF(AND(AB21&gt;=Protein_Cap,AC21&lt;FVN_Max),"No","Yes"),"")</f>
        <v/>
      </c>
      <c r="AG21" s="33" t="str">
        <f aca="false">IF($P21=1,AB21-AC21-AD21-IF(AF21="Yes",AE21,0),"")</f>
        <v/>
      </c>
      <c r="AH21" s="33" t="str">
        <f aca="false">IF($P21=1,IF(C21="Drink",Thr_Drink,Thr_Food),"")</f>
        <v/>
      </c>
      <c r="AI21" s="37" t="str">
        <f aca="false">IF($P21=1,IF(AG21&gt;=AH21,"HFSS","Not HFSS"),"")</f>
        <v/>
      </c>
      <c r="AJ21" s="33" t="str">
        <f aca="false">IF($P21=1,IF(AI21="HFSS",AG21-AH21+1,""),"")</f>
        <v/>
      </c>
      <c r="AK21" s="37" t="str">
        <f aca="false">IF($P21=1,IF(AI21="Not HFSS",AH21-1-AG21,""),"")</f>
        <v/>
      </c>
      <c r="AL21" s="38" t="str">
        <f aca="false">IF($P21=1,IF(AND(AF21="No",AB21&lt;=Protein_Cap+1,AE21&gt;0),"Yes: lose "&amp;(AB21-Protein_Cap+1)&amp;" A point"&amp;IF(AB21-Protein_Cap+1&gt;1,"s",""),""),"")</f>
        <v/>
      </c>
      <c r="AM21" s="39" t="str">
        <f aca="false">IF($P21=1,IF(X21=0,"",(R21-INDEX(Tbl_Energy,X21))/R21),"")</f>
        <v/>
      </c>
      <c r="AN21" s="39" t="str">
        <f aca="false">IF($P21=1,IF(Y21=0,"",(S21-INDEX(Tbl_SatFat,Y21))/S21),"")</f>
        <v/>
      </c>
      <c r="AO21" s="39" t="str">
        <f aca="false">IF($P21=1,IF(Z21=0,"",(T21-INDEX(Tbl_Sugar,Z21))/T21),"")</f>
        <v/>
      </c>
      <c r="AP21" s="39" t="str">
        <f aca="false">IF($P21=1,IF(AA21=0,"",(U21-INDEX(Tbl_Sodium,AA21))/U21),"")</f>
        <v/>
      </c>
      <c r="AQ21" s="38" t="str">
        <f aca="false">IF($P21=1,IF(COUNT(AM21:AP21)=0,"",INDEX($AM$12:$AP$12,MATCH(MIN(AM21:AP21),AM21:AP21,0))&amp;": cut "&amp;TEXT(MIN(AM21:AP21),"0.0%")),"")</f>
        <v/>
      </c>
    </row>
    <row r="22" customFormat="false" ht="15" hidden="false" customHeight="false" outlineLevel="0" collapsed="false">
      <c r="A22" s="27"/>
      <c r="B22" s="27"/>
      <c r="C22" s="28" t="s">
        <v>90</v>
      </c>
      <c r="D22" s="28" t="s">
        <v>91</v>
      </c>
      <c r="E22" s="29" t="n">
        <v>1</v>
      </c>
      <c r="F22" s="30"/>
      <c r="G22" s="28" t="s">
        <v>92</v>
      </c>
      <c r="H22" s="31"/>
      <c r="I22" s="31"/>
      <c r="J22" s="29"/>
      <c r="K22" s="28" t="s">
        <v>93</v>
      </c>
      <c r="L22" s="32"/>
      <c r="M22" s="31"/>
      <c r="N22" s="28" t="s">
        <v>94</v>
      </c>
      <c r="O22" s="31"/>
      <c r="P22" s="33" t="n">
        <f aca="false">IF(AND(A22&lt;&gt;"",COUNT(F22,H22,I22,J22)=4),1,0)</f>
        <v>0</v>
      </c>
      <c r="Q22" s="34" t="str">
        <f aca="false">IF($P22=1,IF(D22="100ml",1/IF(N(E22)&gt;0,E22,1),1),"")</f>
        <v/>
      </c>
      <c r="R22" s="35" t="str">
        <f aca="false">IF($P22=1,ROUND(IF(G22="kcal",F22*KCAL_KJ,F22)*Q22,9),"")</f>
        <v/>
      </c>
      <c r="S22" s="36" t="str">
        <f aca="false">IF($P22=1,ROUND(H22*Q22,9),"")</f>
        <v/>
      </c>
      <c r="T22" s="36" t="str">
        <f aca="false">IF($P22=1,ROUND(I22*Q22,9),"")</f>
        <v/>
      </c>
      <c r="U22" s="35" t="str">
        <f aca="false">IF($P22=1,ROUND(IF(K22="mg sodium",J22,J22*SALT_NA)*Q22,9),"")</f>
        <v/>
      </c>
      <c r="V22" s="36" t="str">
        <f aca="false">IF($P22=1,ROUND(N(M22)*Q22,9),"")</f>
        <v/>
      </c>
      <c r="W22" s="36" t="str">
        <f aca="false">IF($P22=1,ROUND(N(O22)*Q22,9),"")</f>
        <v/>
      </c>
      <c r="X22" s="33" t="str">
        <f aca="false">IF($P22=1,COUNTIF(Tbl_Energy,"&lt;"&amp;R22),"")</f>
        <v/>
      </c>
      <c r="Y22" s="33" t="str">
        <f aca="false">IF($P22=1,COUNTIF(Tbl_SatFat,"&lt;"&amp;S22),"")</f>
        <v/>
      </c>
      <c r="Z22" s="33" t="str">
        <f aca="false">IF($P22=1,COUNTIF(Tbl_Sugar,"&lt;"&amp;T22),"")</f>
        <v/>
      </c>
      <c r="AA22" s="33" t="str">
        <f aca="false">IF($P22=1,COUNTIF(Tbl_Sodium,"&lt;"&amp;U22),"")</f>
        <v/>
      </c>
      <c r="AB22" s="33" t="str">
        <f aca="false">IF($P22=1,X22+Y22+Z22+AA22,"")</f>
        <v/>
      </c>
      <c r="AC22" s="33" t="str">
        <f aca="false">IF($P22=1,IF(N(L22)&gt;80,5,IF(N(L22)&gt;60,2,IF(N(L22)&gt;40,1,0))),"")</f>
        <v/>
      </c>
      <c r="AD22" s="33" t="str">
        <f aca="false">IF($P22=1,IF(N22="NSP",COUNTIF(Tbl_NSP,"&lt;"&amp;V22),COUNTIF(Tbl_AOAC,"&lt;"&amp;V22)),"")</f>
        <v/>
      </c>
      <c r="AE22" s="33" t="str">
        <f aca="false">IF($P22=1,COUNTIF(Tbl_Protein,"&lt;"&amp;W22),"")</f>
        <v/>
      </c>
      <c r="AF22" s="33" t="str">
        <f aca="false">IF($P22=1,IF(AND(AB22&gt;=Protein_Cap,AC22&lt;FVN_Max),"No","Yes"),"")</f>
        <v/>
      </c>
      <c r="AG22" s="33" t="str">
        <f aca="false">IF($P22=1,AB22-AC22-AD22-IF(AF22="Yes",AE22,0),"")</f>
        <v/>
      </c>
      <c r="AH22" s="33" t="str">
        <f aca="false">IF($P22=1,IF(C22="Drink",Thr_Drink,Thr_Food),"")</f>
        <v/>
      </c>
      <c r="AI22" s="37" t="str">
        <f aca="false">IF($P22=1,IF(AG22&gt;=AH22,"HFSS","Not HFSS"),"")</f>
        <v/>
      </c>
      <c r="AJ22" s="33" t="str">
        <f aca="false">IF($P22=1,IF(AI22="HFSS",AG22-AH22+1,""),"")</f>
        <v/>
      </c>
      <c r="AK22" s="37" t="str">
        <f aca="false">IF($P22=1,IF(AI22="Not HFSS",AH22-1-AG22,""),"")</f>
        <v/>
      </c>
      <c r="AL22" s="38" t="str">
        <f aca="false">IF($P22=1,IF(AND(AF22="No",AB22&lt;=Protein_Cap+1,AE22&gt;0),"Yes: lose "&amp;(AB22-Protein_Cap+1)&amp;" A point"&amp;IF(AB22-Protein_Cap+1&gt;1,"s",""),""),"")</f>
        <v/>
      </c>
      <c r="AM22" s="39" t="str">
        <f aca="false">IF($P22=1,IF(X22=0,"",(R22-INDEX(Tbl_Energy,X22))/R22),"")</f>
        <v/>
      </c>
      <c r="AN22" s="39" t="str">
        <f aca="false">IF($P22=1,IF(Y22=0,"",(S22-INDEX(Tbl_SatFat,Y22))/S22),"")</f>
        <v/>
      </c>
      <c r="AO22" s="39" t="str">
        <f aca="false">IF($P22=1,IF(Z22=0,"",(T22-INDEX(Tbl_Sugar,Z22))/T22),"")</f>
        <v/>
      </c>
      <c r="AP22" s="39" t="str">
        <f aca="false">IF($P22=1,IF(AA22=0,"",(U22-INDEX(Tbl_Sodium,AA22))/U22),"")</f>
        <v/>
      </c>
      <c r="AQ22" s="38" t="str">
        <f aca="false">IF($P22=1,IF(COUNT(AM22:AP22)=0,"",INDEX($AM$12:$AP$12,MATCH(MIN(AM22:AP22),AM22:AP22,0))&amp;": cut "&amp;TEXT(MIN(AM22:AP22),"0.0%")),"")</f>
        <v/>
      </c>
    </row>
    <row r="23" customFormat="false" ht="15" hidden="false" customHeight="false" outlineLevel="0" collapsed="false">
      <c r="A23" s="27"/>
      <c r="B23" s="27"/>
      <c r="C23" s="28" t="s">
        <v>90</v>
      </c>
      <c r="D23" s="28" t="s">
        <v>91</v>
      </c>
      <c r="E23" s="29" t="n">
        <v>1</v>
      </c>
      <c r="F23" s="30"/>
      <c r="G23" s="28" t="s">
        <v>92</v>
      </c>
      <c r="H23" s="31"/>
      <c r="I23" s="31"/>
      <c r="J23" s="29"/>
      <c r="K23" s="28" t="s">
        <v>93</v>
      </c>
      <c r="L23" s="32"/>
      <c r="M23" s="31"/>
      <c r="N23" s="28" t="s">
        <v>94</v>
      </c>
      <c r="O23" s="31"/>
      <c r="P23" s="33" t="n">
        <f aca="false">IF(AND(A23&lt;&gt;"",COUNT(F23,H23,I23,J23)=4),1,0)</f>
        <v>0</v>
      </c>
      <c r="Q23" s="34" t="str">
        <f aca="false">IF($P23=1,IF(D23="100ml",1/IF(N(E23)&gt;0,E23,1),1),"")</f>
        <v/>
      </c>
      <c r="R23" s="35" t="str">
        <f aca="false">IF($P23=1,ROUND(IF(G23="kcal",F23*KCAL_KJ,F23)*Q23,9),"")</f>
        <v/>
      </c>
      <c r="S23" s="36" t="str">
        <f aca="false">IF($P23=1,ROUND(H23*Q23,9),"")</f>
        <v/>
      </c>
      <c r="T23" s="36" t="str">
        <f aca="false">IF($P23=1,ROUND(I23*Q23,9),"")</f>
        <v/>
      </c>
      <c r="U23" s="35" t="str">
        <f aca="false">IF($P23=1,ROUND(IF(K23="mg sodium",J23,J23*SALT_NA)*Q23,9),"")</f>
        <v/>
      </c>
      <c r="V23" s="36" t="str">
        <f aca="false">IF($P23=1,ROUND(N(M23)*Q23,9),"")</f>
        <v/>
      </c>
      <c r="W23" s="36" t="str">
        <f aca="false">IF($P23=1,ROUND(N(O23)*Q23,9),"")</f>
        <v/>
      </c>
      <c r="X23" s="33" t="str">
        <f aca="false">IF($P23=1,COUNTIF(Tbl_Energy,"&lt;"&amp;R23),"")</f>
        <v/>
      </c>
      <c r="Y23" s="33" t="str">
        <f aca="false">IF($P23=1,COUNTIF(Tbl_SatFat,"&lt;"&amp;S23),"")</f>
        <v/>
      </c>
      <c r="Z23" s="33" t="str">
        <f aca="false">IF($P23=1,COUNTIF(Tbl_Sugar,"&lt;"&amp;T23),"")</f>
        <v/>
      </c>
      <c r="AA23" s="33" t="str">
        <f aca="false">IF($P23=1,COUNTIF(Tbl_Sodium,"&lt;"&amp;U23),"")</f>
        <v/>
      </c>
      <c r="AB23" s="33" t="str">
        <f aca="false">IF($P23=1,X23+Y23+Z23+AA23,"")</f>
        <v/>
      </c>
      <c r="AC23" s="33" t="str">
        <f aca="false">IF($P23=1,IF(N(L23)&gt;80,5,IF(N(L23)&gt;60,2,IF(N(L23)&gt;40,1,0))),"")</f>
        <v/>
      </c>
      <c r="AD23" s="33" t="str">
        <f aca="false">IF($P23=1,IF(N23="NSP",COUNTIF(Tbl_NSP,"&lt;"&amp;V23),COUNTIF(Tbl_AOAC,"&lt;"&amp;V23)),"")</f>
        <v/>
      </c>
      <c r="AE23" s="33" t="str">
        <f aca="false">IF($P23=1,COUNTIF(Tbl_Protein,"&lt;"&amp;W23),"")</f>
        <v/>
      </c>
      <c r="AF23" s="33" t="str">
        <f aca="false">IF($P23=1,IF(AND(AB23&gt;=Protein_Cap,AC23&lt;FVN_Max),"No","Yes"),"")</f>
        <v/>
      </c>
      <c r="AG23" s="33" t="str">
        <f aca="false">IF($P23=1,AB23-AC23-AD23-IF(AF23="Yes",AE23,0),"")</f>
        <v/>
      </c>
      <c r="AH23" s="33" t="str">
        <f aca="false">IF($P23=1,IF(C23="Drink",Thr_Drink,Thr_Food),"")</f>
        <v/>
      </c>
      <c r="AI23" s="37" t="str">
        <f aca="false">IF($P23=1,IF(AG23&gt;=AH23,"HFSS","Not HFSS"),"")</f>
        <v/>
      </c>
      <c r="AJ23" s="33" t="str">
        <f aca="false">IF($P23=1,IF(AI23="HFSS",AG23-AH23+1,""),"")</f>
        <v/>
      </c>
      <c r="AK23" s="37" t="str">
        <f aca="false">IF($P23=1,IF(AI23="Not HFSS",AH23-1-AG23,""),"")</f>
        <v/>
      </c>
      <c r="AL23" s="38" t="str">
        <f aca="false">IF($P23=1,IF(AND(AF23="No",AB23&lt;=Protein_Cap+1,AE23&gt;0),"Yes: lose "&amp;(AB23-Protein_Cap+1)&amp;" A point"&amp;IF(AB23-Protein_Cap+1&gt;1,"s",""),""),"")</f>
        <v/>
      </c>
      <c r="AM23" s="39" t="str">
        <f aca="false">IF($P23=1,IF(X23=0,"",(R23-INDEX(Tbl_Energy,X23))/R23),"")</f>
        <v/>
      </c>
      <c r="AN23" s="39" t="str">
        <f aca="false">IF($P23=1,IF(Y23=0,"",(S23-INDEX(Tbl_SatFat,Y23))/S23),"")</f>
        <v/>
      </c>
      <c r="AO23" s="39" t="str">
        <f aca="false">IF($P23=1,IF(Z23=0,"",(T23-INDEX(Tbl_Sugar,Z23))/T23),"")</f>
        <v/>
      </c>
      <c r="AP23" s="39" t="str">
        <f aca="false">IF($P23=1,IF(AA23=0,"",(U23-INDEX(Tbl_Sodium,AA23))/U23),"")</f>
        <v/>
      </c>
      <c r="AQ23" s="38" t="str">
        <f aca="false">IF($P23=1,IF(COUNT(AM23:AP23)=0,"",INDEX($AM$12:$AP$12,MATCH(MIN(AM23:AP23),AM23:AP23,0))&amp;": cut "&amp;TEXT(MIN(AM23:AP23),"0.0%")),"")</f>
        <v/>
      </c>
    </row>
    <row r="24" customFormat="false" ht="15" hidden="false" customHeight="false" outlineLevel="0" collapsed="false">
      <c r="A24" s="27"/>
      <c r="B24" s="27"/>
      <c r="C24" s="28" t="s">
        <v>90</v>
      </c>
      <c r="D24" s="28" t="s">
        <v>91</v>
      </c>
      <c r="E24" s="29" t="n">
        <v>1</v>
      </c>
      <c r="F24" s="30"/>
      <c r="G24" s="28" t="s">
        <v>92</v>
      </c>
      <c r="H24" s="31"/>
      <c r="I24" s="31"/>
      <c r="J24" s="29"/>
      <c r="K24" s="28" t="s">
        <v>93</v>
      </c>
      <c r="L24" s="32"/>
      <c r="M24" s="31"/>
      <c r="N24" s="28" t="s">
        <v>94</v>
      </c>
      <c r="O24" s="31"/>
      <c r="P24" s="33" t="n">
        <f aca="false">IF(AND(A24&lt;&gt;"",COUNT(F24,H24,I24,J24)=4),1,0)</f>
        <v>0</v>
      </c>
      <c r="Q24" s="34" t="str">
        <f aca="false">IF($P24=1,IF(D24="100ml",1/IF(N(E24)&gt;0,E24,1),1),"")</f>
        <v/>
      </c>
      <c r="R24" s="35" t="str">
        <f aca="false">IF($P24=1,ROUND(IF(G24="kcal",F24*KCAL_KJ,F24)*Q24,9),"")</f>
        <v/>
      </c>
      <c r="S24" s="36" t="str">
        <f aca="false">IF($P24=1,ROUND(H24*Q24,9),"")</f>
        <v/>
      </c>
      <c r="T24" s="36" t="str">
        <f aca="false">IF($P24=1,ROUND(I24*Q24,9),"")</f>
        <v/>
      </c>
      <c r="U24" s="35" t="str">
        <f aca="false">IF($P24=1,ROUND(IF(K24="mg sodium",J24,J24*SALT_NA)*Q24,9),"")</f>
        <v/>
      </c>
      <c r="V24" s="36" t="str">
        <f aca="false">IF($P24=1,ROUND(N(M24)*Q24,9),"")</f>
        <v/>
      </c>
      <c r="W24" s="36" t="str">
        <f aca="false">IF($P24=1,ROUND(N(O24)*Q24,9),"")</f>
        <v/>
      </c>
      <c r="X24" s="33" t="str">
        <f aca="false">IF($P24=1,COUNTIF(Tbl_Energy,"&lt;"&amp;R24),"")</f>
        <v/>
      </c>
      <c r="Y24" s="33" t="str">
        <f aca="false">IF($P24=1,COUNTIF(Tbl_SatFat,"&lt;"&amp;S24),"")</f>
        <v/>
      </c>
      <c r="Z24" s="33" t="str">
        <f aca="false">IF($P24=1,COUNTIF(Tbl_Sugar,"&lt;"&amp;T24),"")</f>
        <v/>
      </c>
      <c r="AA24" s="33" t="str">
        <f aca="false">IF($P24=1,COUNTIF(Tbl_Sodium,"&lt;"&amp;U24),"")</f>
        <v/>
      </c>
      <c r="AB24" s="33" t="str">
        <f aca="false">IF($P24=1,X24+Y24+Z24+AA24,"")</f>
        <v/>
      </c>
      <c r="AC24" s="33" t="str">
        <f aca="false">IF($P24=1,IF(N(L24)&gt;80,5,IF(N(L24)&gt;60,2,IF(N(L24)&gt;40,1,0))),"")</f>
        <v/>
      </c>
      <c r="AD24" s="33" t="str">
        <f aca="false">IF($P24=1,IF(N24="NSP",COUNTIF(Tbl_NSP,"&lt;"&amp;V24),COUNTIF(Tbl_AOAC,"&lt;"&amp;V24)),"")</f>
        <v/>
      </c>
      <c r="AE24" s="33" t="str">
        <f aca="false">IF($P24=1,COUNTIF(Tbl_Protein,"&lt;"&amp;W24),"")</f>
        <v/>
      </c>
      <c r="AF24" s="33" t="str">
        <f aca="false">IF($P24=1,IF(AND(AB24&gt;=Protein_Cap,AC24&lt;FVN_Max),"No","Yes"),"")</f>
        <v/>
      </c>
      <c r="AG24" s="33" t="str">
        <f aca="false">IF($P24=1,AB24-AC24-AD24-IF(AF24="Yes",AE24,0),"")</f>
        <v/>
      </c>
      <c r="AH24" s="33" t="str">
        <f aca="false">IF($P24=1,IF(C24="Drink",Thr_Drink,Thr_Food),"")</f>
        <v/>
      </c>
      <c r="AI24" s="37" t="str">
        <f aca="false">IF($P24=1,IF(AG24&gt;=AH24,"HFSS","Not HFSS"),"")</f>
        <v/>
      </c>
      <c r="AJ24" s="33" t="str">
        <f aca="false">IF($P24=1,IF(AI24="HFSS",AG24-AH24+1,""),"")</f>
        <v/>
      </c>
      <c r="AK24" s="37" t="str">
        <f aca="false">IF($P24=1,IF(AI24="Not HFSS",AH24-1-AG24,""),"")</f>
        <v/>
      </c>
      <c r="AL24" s="38" t="str">
        <f aca="false">IF($P24=1,IF(AND(AF24="No",AB24&lt;=Protein_Cap+1,AE24&gt;0),"Yes: lose "&amp;(AB24-Protein_Cap+1)&amp;" A point"&amp;IF(AB24-Protein_Cap+1&gt;1,"s",""),""),"")</f>
        <v/>
      </c>
      <c r="AM24" s="39" t="str">
        <f aca="false">IF($P24=1,IF(X24=0,"",(R24-INDEX(Tbl_Energy,X24))/R24),"")</f>
        <v/>
      </c>
      <c r="AN24" s="39" t="str">
        <f aca="false">IF($P24=1,IF(Y24=0,"",(S24-INDEX(Tbl_SatFat,Y24))/S24),"")</f>
        <v/>
      </c>
      <c r="AO24" s="39" t="str">
        <f aca="false">IF($P24=1,IF(Z24=0,"",(T24-INDEX(Tbl_Sugar,Z24))/T24),"")</f>
        <v/>
      </c>
      <c r="AP24" s="39" t="str">
        <f aca="false">IF($P24=1,IF(AA24=0,"",(U24-INDEX(Tbl_Sodium,AA24))/U24),"")</f>
        <v/>
      </c>
      <c r="AQ24" s="38" t="str">
        <f aca="false">IF($P24=1,IF(COUNT(AM24:AP24)=0,"",INDEX($AM$12:$AP$12,MATCH(MIN(AM24:AP24),AM24:AP24,0))&amp;": cut "&amp;TEXT(MIN(AM24:AP24),"0.0%")),"")</f>
        <v/>
      </c>
    </row>
    <row r="25" customFormat="false" ht="15" hidden="false" customHeight="false" outlineLevel="0" collapsed="false">
      <c r="A25" s="27"/>
      <c r="B25" s="27"/>
      <c r="C25" s="28" t="s">
        <v>90</v>
      </c>
      <c r="D25" s="28" t="s">
        <v>91</v>
      </c>
      <c r="E25" s="29" t="n">
        <v>1</v>
      </c>
      <c r="F25" s="30"/>
      <c r="G25" s="28" t="s">
        <v>92</v>
      </c>
      <c r="H25" s="31"/>
      <c r="I25" s="31"/>
      <c r="J25" s="29"/>
      <c r="K25" s="28" t="s">
        <v>93</v>
      </c>
      <c r="L25" s="32"/>
      <c r="M25" s="31"/>
      <c r="N25" s="28" t="s">
        <v>94</v>
      </c>
      <c r="O25" s="31"/>
      <c r="P25" s="33" t="n">
        <f aca="false">IF(AND(A25&lt;&gt;"",COUNT(F25,H25,I25,J25)=4),1,0)</f>
        <v>0</v>
      </c>
      <c r="Q25" s="34" t="str">
        <f aca="false">IF($P25=1,IF(D25="100ml",1/IF(N(E25)&gt;0,E25,1),1),"")</f>
        <v/>
      </c>
      <c r="R25" s="35" t="str">
        <f aca="false">IF($P25=1,ROUND(IF(G25="kcal",F25*KCAL_KJ,F25)*Q25,9),"")</f>
        <v/>
      </c>
      <c r="S25" s="36" t="str">
        <f aca="false">IF($P25=1,ROUND(H25*Q25,9),"")</f>
        <v/>
      </c>
      <c r="T25" s="36" t="str">
        <f aca="false">IF($P25=1,ROUND(I25*Q25,9),"")</f>
        <v/>
      </c>
      <c r="U25" s="35" t="str">
        <f aca="false">IF($P25=1,ROUND(IF(K25="mg sodium",J25,J25*SALT_NA)*Q25,9),"")</f>
        <v/>
      </c>
      <c r="V25" s="36" t="str">
        <f aca="false">IF($P25=1,ROUND(N(M25)*Q25,9),"")</f>
        <v/>
      </c>
      <c r="W25" s="36" t="str">
        <f aca="false">IF($P25=1,ROUND(N(O25)*Q25,9),"")</f>
        <v/>
      </c>
      <c r="X25" s="33" t="str">
        <f aca="false">IF($P25=1,COUNTIF(Tbl_Energy,"&lt;"&amp;R25),"")</f>
        <v/>
      </c>
      <c r="Y25" s="33" t="str">
        <f aca="false">IF($P25=1,COUNTIF(Tbl_SatFat,"&lt;"&amp;S25),"")</f>
        <v/>
      </c>
      <c r="Z25" s="33" t="str">
        <f aca="false">IF($P25=1,COUNTIF(Tbl_Sugar,"&lt;"&amp;T25),"")</f>
        <v/>
      </c>
      <c r="AA25" s="33" t="str">
        <f aca="false">IF($P25=1,COUNTIF(Tbl_Sodium,"&lt;"&amp;U25),"")</f>
        <v/>
      </c>
      <c r="AB25" s="33" t="str">
        <f aca="false">IF($P25=1,X25+Y25+Z25+AA25,"")</f>
        <v/>
      </c>
      <c r="AC25" s="33" t="str">
        <f aca="false">IF($P25=1,IF(N(L25)&gt;80,5,IF(N(L25)&gt;60,2,IF(N(L25)&gt;40,1,0))),"")</f>
        <v/>
      </c>
      <c r="AD25" s="33" t="str">
        <f aca="false">IF($P25=1,IF(N25="NSP",COUNTIF(Tbl_NSP,"&lt;"&amp;V25),COUNTIF(Tbl_AOAC,"&lt;"&amp;V25)),"")</f>
        <v/>
      </c>
      <c r="AE25" s="33" t="str">
        <f aca="false">IF($P25=1,COUNTIF(Tbl_Protein,"&lt;"&amp;W25),"")</f>
        <v/>
      </c>
      <c r="AF25" s="33" t="str">
        <f aca="false">IF($P25=1,IF(AND(AB25&gt;=Protein_Cap,AC25&lt;FVN_Max),"No","Yes"),"")</f>
        <v/>
      </c>
      <c r="AG25" s="33" t="str">
        <f aca="false">IF($P25=1,AB25-AC25-AD25-IF(AF25="Yes",AE25,0),"")</f>
        <v/>
      </c>
      <c r="AH25" s="33" t="str">
        <f aca="false">IF($P25=1,IF(C25="Drink",Thr_Drink,Thr_Food),"")</f>
        <v/>
      </c>
      <c r="AI25" s="37" t="str">
        <f aca="false">IF($P25=1,IF(AG25&gt;=AH25,"HFSS","Not HFSS"),"")</f>
        <v/>
      </c>
      <c r="AJ25" s="33" t="str">
        <f aca="false">IF($P25=1,IF(AI25="HFSS",AG25-AH25+1,""),"")</f>
        <v/>
      </c>
      <c r="AK25" s="37" t="str">
        <f aca="false">IF($P25=1,IF(AI25="Not HFSS",AH25-1-AG25,""),"")</f>
        <v/>
      </c>
      <c r="AL25" s="38" t="str">
        <f aca="false">IF($P25=1,IF(AND(AF25="No",AB25&lt;=Protein_Cap+1,AE25&gt;0),"Yes: lose "&amp;(AB25-Protein_Cap+1)&amp;" A point"&amp;IF(AB25-Protein_Cap+1&gt;1,"s",""),""),"")</f>
        <v/>
      </c>
      <c r="AM25" s="39" t="str">
        <f aca="false">IF($P25=1,IF(X25=0,"",(R25-INDEX(Tbl_Energy,X25))/R25),"")</f>
        <v/>
      </c>
      <c r="AN25" s="39" t="str">
        <f aca="false">IF($P25=1,IF(Y25=0,"",(S25-INDEX(Tbl_SatFat,Y25))/S25),"")</f>
        <v/>
      </c>
      <c r="AO25" s="39" t="str">
        <f aca="false">IF($P25=1,IF(Z25=0,"",(T25-INDEX(Tbl_Sugar,Z25))/T25),"")</f>
        <v/>
      </c>
      <c r="AP25" s="39" t="str">
        <f aca="false">IF($P25=1,IF(AA25=0,"",(U25-INDEX(Tbl_Sodium,AA25))/U25),"")</f>
        <v/>
      </c>
      <c r="AQ25" s="38" t="str">
        <f aca="false">IF($P25=1,IF(COUNT(AM25:AP25)=0,"",INDEX($AM$12:$AP$12,MATCH(MIN(AM25:AP25),AM25:AP25,0))&amp;": cut "&amp;TEXT(MIN(AM25:AP25),"0.0%")),"")</f>
        <v/>
      </c>
    </row>
    <row r="26" customFormat="false" ht="15" hidden="false" customHeight="false" outlineLevel="0" collapsed="false">
      <c r="A26" s="27"/>
      <c r="B26" s="27"/>
      <c r="C26" s="28" t="s">
        <v>90</v>
      </c>
      <c r="D26" s="28" t="s">
        <v>91</v>
      </c>
      <c r="E26" s="29" t="n">
        <v>1</v>
      </c>
      <c r="F26" s="30"/>
      <c r="G26" s="28" t="s">
        <v>92</v>
      </c>
      <c r="H26" s="31"/>
      <c r="I26" s="31"/>
      <c r="J26" s="29"/>
      <c r="K26" s="28" t="s">
        <v>93</v>
      </c>
      <c r="L26" s="32"/>
      <c r="M26" s="31"/>
      <c r="N26" s="28" t="s">
        <v>94</v>
      </c>
      <c r="O26" s="31"/>
      <c r="P26" s="33" t="n">
        <f aca="false">IF(AND(A26&lt;&gt;"",COUNT(F26,H26,I26,J26)=4),1,0)</f>
        <v>0</v>
      </c>
      <c r="Q26" s="34" t="str">
        <f aca="false">IF($P26=1,IF(D26="100ml",1/IF(N(E26)&gt;0,E26,1),1),"")</f>
        <v/>
      </c>
      <c r="R26" s="35" t="str">
        <f aca="false">IF($P26=1,ROUND(IF(G26="kcal",F26*KCAL_KJ,F26)*Q26,9),"")</f>
        <v/>
      </c>
      <c r="S26" s="36" t="str">
        <f aca="false">IF($P26=1,ROUND(H26*Q26,9),"")</f>
        <v/>
      </c>
      <c r="T26" s="36" t="str">
        <f aca="false">IF($P26=1,ROUND(I26*Q26,9),"")</f>
        <v/>
      </c>
      <c r="U26" s="35" t="str">
        <f aca="false">IF($P26=1,ROUND(IF(K26="mg sodium",J26,J26*SALT_NA)*Q26,9),"")</f>
        <v/>
      </c>
      <c r="V26" s="36" t="str">
        <f aca="false">IF($P26=1,ROUND(N(M26)*Q26,9),"")</f>
        <v/>
      </c>
      <c r="W26" s="36" t="str">
        <f aca="false">IF($P26=1,ROUND(N(O26)*Q26,9),"")</f>
        <v/>
      </c>
      <c r="X26" s="33" t="str">
        <f aca="false">IF($P26=1,COUNTIF(Tbl_Energy,"&lt;"&amp;R26),"")</f>
        <v/>
      </c>
      <c r="Y26" s="33" t="str">
        <f aca="false">IF($P26=1,COUNTIF(Tbl_SatFat,"&lt;"&amp;S26),"")</f>
        <v/>
      </c>
      <c r="Z26" s="33" t="str">
        <f aca="false">IF($P26=1,COUNTIF(Tbl_Sugar,"&lt;"&amp;T26),"")</f>
        <v/>
      </c>
      <c r="AA26" s="33" t="str">
        <f aca="false">IF($P26=1,COUNTIF(Tbl_Sodium,"&lt;"&amp;U26),"")</f>
        <v/>
      </c>
      <c r="AB26" s="33" t="str">
        <f aca="false">IF($P26=1,X26+Y26+Z26+AA26,"")</f>
        <v/>
      </c>
      <c r="AC26" s="33" t="str">
        <f aca="false">IF($P26=1,IF(N(L26)&gt;80,5,IF(N(L26)&gt;60,2,IF(N(L26)&gt;40,1,0))),"")</f>
        <v/>
      </c>
      <c r="AD26" s="33" t="str">
        <f aca="false">IF($P26=1,IF(N26="NSP",COUNTIF(Tbl_NSP,"&lt;"&amp;V26),COUNTIF(Tbl_AOAC,"&lt;"&amp;V26)),"")</f>
        <v/>
      </c>
      <c r="AE26" s="33" t="str">
        <f aca="false">IF($P26=1,COUNTIF(Tbl_Protein,"&lt;"&amp;W26),"")</f>
        <v/>
      </c>
      <c r="AF26" s="33" t="str">
        <f aca="false">IF($P26=1,IF(AND(AB26&gt;=Protein_Cap,AC26&lt;FVN_Max),"No","Yes"),"")</f>
        <v/>
      </c>
      <c r="AG26" s="33" t="str">
        <f aca="false">IF($P26=1,AB26-AC26-AD26-IF(AF26="Yes",AE26,0),"")</f>
        <v/>
      </c>
      <c r="AH26" s="33" t="str">
        <f aca="false">IF($P26=1,IF(C26="Drink",Thr_Drink,Thr_Food),"")</f>
        <v/>
      </c>
      <c r="AI26" s="37" t="str">
        <f aca="false">IF($P26=1,IF(AG26&gt;=AH26,"HFSS","Not HFSS"),"")</f>
        <v/>
      </c>
      <c r="AJ26" s="33" t="str">
        <f aca="false">IF($P26=1,IF(AI26="HFSS",AG26-AH26+1,""),"")</f>
        <v/>
      </c>
      <c r="AK26" s="37" t="str">
        <f aca="false">IF($P26=1,IF(AI26="Not HFSS",AH26-1-AG26,""),"")</f>
        <v/>
      </c>
      <c r="AL26" s="38" t="str">
        <f aca="false">IF($P26=1,IF(AND(AF26="No",AB26&lt;=Protein_Cap+1,AE26&gt;0),"Yes: lose "&amp;(AB26-Protein_Cap+1)&amp;" A point"&amp;IF(AB26-Protein_Cap+1&gt;1,"s",""),""),"")</f>
        <v/>
      </c>
      <c r="AM26" s="39" t="str">
        <f aca="false">IF($P26=1,IF(X26=0,"",(R26-INDEX(Tbl_Energy,X26))/R26),"")</f>
        <v/>
      </c>
      <c r="AN26" s="39" t="str">
        <f aca="false">IF($P26=1,IF(Y26=0,"",(S26-INDEX(Tbl_SatFat,Y26))/S26),"")</f>
        <v/>
      </c>
      <c r="AO26" s="39" t="str">
        <f aca="false">IF($P26=1,IF(Z26=0,"",(T26-INDEX(Tbl_Sugar,Z26))/T26),"")</f>
        <v/>
      </c>
      <c r="AP26" s="39" t="str">
        <f aca="false">IF($P26=1,IF(AA26=0,"",(U26-INDEX(Tbl_Sodium,AA26))/U26),"")</f>
        <v/>
      </c>
      <c r="AQ26" s="38" t="str">
        <f aca="false">IF($P26=1,IF(COUNT(AM26:AP26)=0,"",INDEX($AM$12:$AP$12,MATCH(MIN(AM26:AP26),AM26:AP26,0))&amp;": cut "&amp;TEXT(MIN(AM26:AP26),"0.0%")),"")</f>
        <v/>
      </c>
    </row>
    <row r="27" customFormat="false" ht="15" hidden="false" customHeight="false" outlineLevel="0" collapsed="false">
      <c r="A27" s="27"/>
      <c r="B27" s="27"/>
      <c r="C27" s="28" t="s">
        <v>90</v>
      </c>
      <c r="D27" s="28" t="s">
        <v>91</v>
      </c>
      <c r="E27" s="29" t="n">
        <v>1</v>
      </c>
      <c r="F27" s="30"/>
      <c r="G27" s="28" t="s">
        <v>92</v>
      </c>
      <c r="H27" s="31"/>
      <c r="I27" s="31"/>
      <c r="J27" s="29"/>
      <c r="K27" s="28" t="s">
        <v>93</v>
      </c>
      <c r="L27" s="32"/>
      <c r="M27" s="31"/>
      <c r="N27" s="28" t="s">
        <v>94</v>
      </c>
      <c r="O27" s="31"/>
      <c r="P27" s="33" t="n">
        <f aca="false">IF(AND(A27&lt;&gt;"",COUNT(F27,H27,I27,J27)=4),1,0)</f>
        <v>0</v>
      </c>
      <c r="Q27" s="34" t="str">
        <f aca="false">IF($P27=1,IF(D27="100ml",1/IF(N(E27)&gt;0,E27,1),1),"")</f>
        <v/>
      </c>
      <c r="R27" s="35" t="str">
        <f aca="false">IF($P27=1,ROUND(IF(G27="kcal",F27*KCAL_KJ,F27)*Q27,9),"")</f>
        <v/>
      </c>
      <c r="S27" s="36" t="str">
        <f aca="false">IF($P27=1,ROUND(H27*Q27,9),"")</f>
        <v/>
      </c>
      <c r="T27" s="36" t="str">
        <f aca="false">IF($P27=1,ROUND(I27*Q27,9),"")</f>
        <v/>
      </c>
      <c r="U27" s="35" t="str">
        <f aca="false">IF($P27=1,ROUND(IF(K27="mg sodium",J27,J27*SALT_NA)*Q27,9),"")</f>
        <v/>
      </c>
      <c r="V27" s="36" t="str">
        <f aca="false">IF($P27=1,ROUND(N(M27)*Q27,9),"")</f>
        <v/>
      </c>
      <c r="W27" s="36" t="str">
        <f aca="false">IF($P27=1,ROUND(N(O27)*Q27,9),"")</f>
        <v/>
      </c>
      <c r="X27" s="33" t="str">
        <f aca="false">IF($P27=1,COUNTIF(Tbl_Energy,"&lt;"&amp;R27),"")</f>
        <v/>
      </c>
      <c r="Y27" s="33" t="str">
        <f aca="false">IF($P27=1,COUNTIF(Tbl_SatFat,"&lt;"&amp;S27),"")</f>
        <v/>
      </c>
      <c r="Z27" s="33" t="str">
        <f aca="false">IF($P27=1,COUNTIF(Tbl_Sugar,"&lt;"&amp;T27),"")</f>
        <v/>
      </c>
      <c r="AA27" s="33" t="str">
        <f aca="false">IF($P27=1,COUNTIF(Tbl_Sodium,"&lt;"&amp;U27),"")</f>
        <v/>
      </c>
      <c r="AB27" s="33" t="str">
        <f aca="false">IF($P27=1,X27+Y27+Z27+AA27,"")</f>
        <v/>
      </c>
      <c r="AC27" s="33" t="str">
        <f aca="false">IF($P27=1,IF(N(L27)&gt;80,5,IF(N(L27)&gt;60,2,IF(N(L27)&gt;40,1,0))),"")</f>
        <v/>
      </c>
      <c r="AD27" s="33" t="str">
        <f aca="false">IF($P27=1,IF(N27="NSP",COUNTIF(Tbl_NSP,"&lt;"&amp;V27),COUNTIF(Tbl_AOAC,"&lt;"&amp;V27)),"")</f>
        <v/>
      </c>
      <c r="AE27" s="33" t="str">
        <f aca="false">IF($P27=1,COUNTIF(Tbl_Protein,"&lt;"&amp;W27),"")</f>
        <v/>
      </c>
      <c r="AF27" s="33" t="str">
        <f aca="false">IF($P27=1,IF(AND(AB27&gt;=Protein_Cap,AC27&lt;FVN_Max),"No","Yes"),"")</f>
        <v/>
      </c>
      <c r="AG27" s="33" t="str">
        <f aca="false">IF($P27=1,AB27-AC27-AD27-IF(AF27="Yes",AE27,0),"")</f>
        <v/>
      </c>
      <c r="AH27" s="33" t="str">
        <f aca="false">IF($P27=1,IF(C27="Drink",Thr_Drink,Thr_Food),"")</f>
        <v/>
      </c>
      <c r="AI27" s="37" t="str">
        <f aca="false">IF($P27=1,IF(AG27&gt;=AH27,"HFSS","Not HFSS"),"")</f>
        <v/>
      </c>
      <c r="AJ27" s="33" t="str">
        <f aca="false">IF($P27=1,IF(AI27="HFSS",AG27-AH27+1,""),"")</f>
        <v/>
      </c>
      <c r="AK27" s="37" t="str">
        <f aca="false">IF($P27=1,IF(AI27="Not HFSS",AH27-1-AG27,""),"")</f>
        <v/>
      </c>
      <c r="AL27" s="38" t="str">
        <f aca="false">IF($P27=1,IF(AND(AF27="No",AB27&lt;=Protein_Cap+1,AE27&gt;0),"Yes: lose "&amp;(AB27-Protein_Cap+1)&amp;" A point"&amp;IF(AB27-Protein_Cap+1&gt;1,"s",""),""),"")</f>
        <v/>
      </c>
      <c r="AM27" s="39" t="str">
        <f aca="false">IF($P27=1,IF(X27=0,"",(R27-INDEX(Tbl_Energy,X27))/R27),"")</f>
        <v/>
      </c>
      <c r="AN27" s="39" t="str">
        <f aca="false">IF($P27=1,IF(Y27=0,"",(S27-INDEX(Tbl_SatFat,Y27))/S27),"")</f>
        <v/>
      </c>
      <c r="AO27" s="39" t="str">
        <f aca="false">IF($P27=1,IF(Z27=0,"",(T27-INDEX(Tbl_Sugar,Z27))/T27),"")</f>
        <v/>
      </c>
      <c r="AP27" s="39" t="str">
        <f aca="false">IF($P27=1,IF(AA27=0,"",(U27-INDEX(Tbl_Sodium,AA27))/U27),"")</f>
        <v/>
      </c>
      <c r="AQ27" s="38" t="str">
        <f aca="false">IF($P27=1,IF(COUNT(AM27:AP27)=0,"",INDEX($AM$12:$AP$12,MATCH(MIN(AM27:AP27),AM27:AP27,0))&amp;": cut "&amp;TEXT(MIN(AM27:AP27),"0.0%")),"")</f>
        <v/>
      </c>
    </row>
    <row r="28" customFormat="false" ht="15" hidden="false" customHeight="false" outlineLevel="0" collapsed="false">
      <c r="A28" s="27"/>
      <c r="B28" s="27"/>
      <c r="C28" s="28" t="s">
        <v>90</v>
      </c>
      <c r="D28" s="28" t="s">
        <v>91</v>
      </c>
      <c r="E28" s="29" t="n">
        <v>1</v>
      </c>
      <c r="F28" s="30"/>
      <c r="G28" s="28" t="s">
        <v>92</v>
      </c>
      <c r="H28" s="31"/>
      <c r="I28" s="31"/>
      <c r="J28" s="29"/>
      <c r="K28" s="28" t="s">
        <v>93</v>
      </c>
      <c r="L28" s="32"/>
      <c r="M28" s="31"/>
      <c r="N28" s="28" t="s">
        <v>94</v>
      </c>
      <c r="O28" s="31"/>
      <c r="P28" s="33" t="n">
        <f aca="false">IF(AND(A28&lt;&gt;"",COUNT(F28,H28,I28,J28)=4),1,0)</f>
        <v>0</v>
      </c>
      <c r="Q28" s="34" t="str">
        <f aca="false">IF($P28=1,IF(D28="100ml",1/IF(N(E28)&gt;0,E28,1),1),"")</f>
        <v/>
      </c>
      <c r="R28" s="35" t="str">
        <f aca="false">IF($P28=1,ROUND(IF(G28="kcal",F28*KCAL_KJ,F28)*Q28,9),"")</f>
        <v/>
      </c>
      <c r="S28" s="36" t="str">
        <f aca="false">IF($P28=1,ROUND(H28*Q28,9),"")</f>
        <v/>
      </c>
      <c r="T28" s="36" t="str">
        <f aca="false">IF($P28=1,ROUND(I28*Q28,9),"")</f>
        <v/>
      </c>
      <c r="U28" s="35" t="str">
        <f aca="false">IF($P28=1,ROUND(IF(K28="mg sodium",J28,J28*SALT_NA)*Q28,9),"")</f>
        <v/>
      </c>
      <c r="V28" s="36" t="str">
        <f aca="false">IF($P28=1,ROUND(N(M28)*Q28,9),"")</f>
        <v/>
      </c>
      <c r="W28" s="36" t="str">
        <f aca="false">IF($P28=1,ROUND(N(O28)*Q28,9),"")</f>
        <v/>
      </c>
      <c r="X28" s="33" t="str">
        <f aca="false">IF($P28=1,COUNTIF(Tbl_Energy,"&lt;"&amp;R28),"")</f>
        <v/>
      </c>
      <c r="Y28" s="33" t="str">
        <f aca="false">IF($P28=1,COUNTIF(Tbl_SatFat,"&lt;"&amp;S28),"")</f>
        <v/>
      </c>
      <c r="Z28" s="33" t="str">
        <f aca="false">IF($P28=1,COUNTIF(Tbl_Sugar,"&lt;"&amp;T28),"")</f>
        <v/>
      </c>
      <c r="AA28" s="33" t="str">
        <f aca="false">IF($P28=1,COUNTIF(Tbl_Sodium,"&lt;"&amp;U28),"")</f>
        <v/>
      </c>
      <c r="AB28" s="33" t="str">
        <f aca="false">IF($P28=1,X28+Y28+Z28+AA28,"")</f>
        <v/>
      </c>
      <c r="AC28" s="33" t="str">
        <f aca="false">IF($P28=1,IF(N(L28)&gt;80,5,IF(N(L28)&gt;60,2,IF(N(L28)&gt;40,1,0))),"")</f>
        <v/>
      </c>
      <c r="AD28" s="33" t="str">
        <f aca="false">IF($P28=1,IF(N28="NSP",COUNTIF(Tbl_NSP,"&lt;"&amp;V28),COUNTIF(Tbl_AOAC,"&lt;"&amp;V28)),"")</f>
        <v/>
      </c>
      <c r="AE28" s="33" t="str">
        <f aca="false">IF($P28=1,COUNTIF(Tbl_Protein,"&lt;"&amp;W28),"")</f>
        <v/>
      </c>
      <c r="AF28" s="33" t="str">
        <f aca="false">IF($P28=1,IF(AND(AB28&gt;=Protein_Cap,AC28&lt;FVN_Max),"No","Yes"),"")</f>
        <v/>
      </c>
      <c r="AG28" s="33" t="str">
        <f aca="false">IF($P28=1,AB28-AC28-AD28-IF(AF28="Yes",AE28,0),"")</f>
        <v/>
      </c>
      <c r="AH28" s="33" t="str">
        <f aca="false">IF($P28=1,IF(C28="Drink",Thr_Drink,Thr_Food),"")</f>
        <v/>
      </c>
      <c r="AI28" s="37" t="str">
        <f aca="false">IF($P28=1,IF(AG28&gt;=AH28,"HFSS","Not HFSS"),"")</f>
        <v/>
      </c>
      <c r="AJ28" s="33" t="str">
        <f aca="false">IF($P28=1,IF(AI28="HFSS",AG28-AH28+1,""),"")</f>
        <v/>
      </c>
      <c r="AK28" s="37" t="str">
        <f aca="false">IF($P28=1,IF(AI28="Not HFSS",AH28-1-AG28,""),"")</f>
        <v/>
      </c>
      <c r="AL28" s="38" t="str">
        <f aca="false">IF($P28=1,IF(AND(AF28="No",AB28&lt;=Protein_Cap+1,AE28&gt;0),"Yes: lose "&amp;(AB28-Protein_Cap+1)&amp;" A point"&amp;IF(AB28-Protein_Cap+1&gt;1,"s",""),""),"")</f>
        <v/>
      </c>
      <c r="AM28" s="39" t="str">
        <f aca="false">IF($P28=1,IF(X28=0,"",(R28-INDEX(Tbl_Energy,X28))/R28),"")</f>
        <v/>
      </c>
      <c r="AN28" s="39" t="str">
        <f aca="false">IF($P28=1,IF(Y28=0,"",(S28-INDEX(Tbl_SatFat,Y28))/S28),"")</f>
        <v/>
      </c>
      <c r="AO28" s="39" t="str">
        <f aca="false">IF($P28=1,IF(Z28=0,"",(T28-INDEX(Tbl_Sugar,Z28))/T28),"")</f>
        <v/>
      </c>
      <c r="AP28" s="39" t="str">
        <f aca="false">IF($P28=1,IF(AA28=0,"",(U28-INDEX(Tbl_Sodium,AA28))/U28),"")</f>
        <v/>
      </c>
      <c r="AQ28" s="38" t="str">
        <f aca="false">IF($P28=1,IF(COUNT(AM28:AP28)=0,"",INDEX($AM$12:$AP$12,MATCH(MIN(AM28:AP28),AM28:AP28,0))&amp;": cut "&amp;TEXT(MIN(AM28:AP28),"0.0%")),"")</f>
        <v/>
      </c>
    </row>
    <row r="29" customFormat="false" ht="15" hidden="false" customHeight="false" outlineLevel="0" collapsed="false">
      <c r="A29" s="27"/>
      <c r="B29" s="27"/>
      <c r="C29" s="28" t="s">
        <v>90</v>
      </c>
      <c r="D29" s="28" t="s">
        <v>91</v>
      </c>
      <c r="E29" s="29" t="n">
        <v>1</v>
      </c>
      <c r="F29" s="30"/>
      <c r="G29" s="28" t="s">
        <v>92</v>
      </c>
      <c r="H29" s="31"/>
      <c r="I29" s="31"/>
      <c r="J29" s="29"/>
      <c r="K29" s="28" t="s">
        <v>93</v>
      </c>
      <c r="L29" s="32"/>
      <c r="M29" s="31"/>
      <c r="N29" s="28" t="s">
        <v>94</v>
      </c>
      <c r="O29" s="31"/>
      <c r="P29" s="33" t="n">
        <f aca="false">IF(AND(A29&lt;&gt;"",COUNT(F29,H29,I29,J29)=4),1,0)</f>
        <v>0</v>
      </c>
      <c r="Q29" s="34" t="str">
        <f aca="false">IF($P29=1,IF(D29="100ml",1/IF(N(E29)&gt;0,E29,1),1),"")</f>
        <v/>
      </c>
      <c r="R29" s="35" t="str">
        <f aca="false">IF($P29=1,ROUND(IF(G29="kcal",F29*KCAL_KJ,F29)*Q29,9),"")</f>
        <v/>
      </c>
      <c r="S29" s="36" t="str">
        <f aca="false">IF($P29=1,ROUND(H29*Q29,9),"")</f>
        <v/>
      </c>
      <c r="T29" s="36" t="str">
        <f aca="false">IF($P29=1,ROUND(I29*Q29,9),"")</f>
        <v/>
      </c>
      <c r="U29" s="35" t="str">
        <f aca="false">IF($P29=1,ROUND(IF(K29="mg sodium",J29,J29*SALT_NA)*Q29,9),"")</f>
        <v/>
      </c>
      <c r="V29" s="36" t="str">
        <f aca="false">IF($P29=1,ROUND(N(M29)*Q29,9),"")</f>
        <v/>
      </c>
      <c r="W29" s="36" t="str">
        <f aca="false">IF($P29=1,ROUND(N(O29)*Q29,9),"")</f>
        <v/>
      </c>
      <c r="X29" s="33" t="str">
        <f aca="false">IF($P29=1,COUNTIF(Tbl_Energy,"&lt;"&amp;R29),"")</f>
        <v/>
      </c>
      <c r="Y29" s="33" t="str">
        <f aca="false">IF($P29=1,COUNTIF(Tbl_SatFat,"&lt;"&amp;S29),"")</f>
        <v/>
      </c>
      <c r="Z29" s="33" t="str">
        <f aca="false">IF($P29=1,COUNTIF(Tbl_Sugar,"&lt;"&amp;T29),"")</f>
        <v/>
      </c>
      <c r="AA29" s="33" t="str">
        <f aca="false">IF($P29=1,COUNTIF(Tbl_Sodium,"&lt;"&amp;U29),"")</f>
        <v/>
      </c>
      <c r="AB29" s="33" t="str">
        <f aca="false">IF($P29=1,X29+Y29+Z29+AA29,"")</f>
        <v/>
      </c>
      <c r="AC29" s="33" t="str">
        <f aca="false">IF($P29=1,IF(N(L29)&gt;80,5,IF(N(L29)&gt;60,2,IF(N(L29)&gt;40,1,0))),"")</f>
        <v/>
      </c>
      <c r="AD29" s="33" t="str">
        <f aca="false">IF($P29=1,IF(N29="NSP",COUNTIF(Tbl_NSP,"&lt;"&amp;V29),COUNTIF(Tbl_AOAC,"&lt;"&amp;V29)),"")</f>
        <v/>
      </c>
      <c r="AE29" s="33" t="str">
        <f aca="false">IF($P29=1,COUNTIF(Tbl_Protein,"&lt;"&amp;W29),"")</f>
        <v/>
      </c>
      <c r="AF29" s="33" t="str">
        <f aca="false">IF($P29=1,IF(AND(AB29&gt;=Protein_Cap,AC29&lt;FVN_Max),"No","Yes"),"")</f>
        <v/>
      </c>
      <c r="AG29" s="33" t="str">
        <f aca="false">IF($P29=1,AB29-AC29-AD29-IF(AF29="Yes",AE29,0),"")</f>
        <v/>
      </c>
      <c r="AH29" s="33" t="str">
        <f aca="false">IF($P29=1,IF(C29="Drink",Thr_Drink,Thr_Food),"")</f>
        <v/>
      </c>
      <c r="AI29" s="37" t="str">
        <f aca="false">IF($P29=1,IF(AG29&gt;=AH29,"HFSS","Not HFSS"),"")</f>
        <v/>
      </c>
      <c r="AJ29" s="33" t="str">
        <f aca="false">IF($P29=1,IF(AI29="HFSS",AG29-AH29+1,""),"")</f>
        <v/>
      </c>
      <c r="AK29" s="37" t="str">
        <f aca="false">IF($P29=1,IF(AI29="Not HFSS",AH29-1-AG29,""),"")</f>
        <v/>
      </c>
      <c r="AL29" s="38" t="str">
        <f aca="false">IF($P29=1,IF(AND(AF29="No",AB29&lt;=Protein_Cap+1,AE29&gt;0),"Yes: lose "&amp;(AB29-Protein_Cap+1)&amp;" A point"&amp;IF(AB29-Protein_Cap+1&gt;1,"s",""),""),"")</f>
        <v/>
      </c>
      <c r="AM29" s="39" t="str">
        <f aca="false">IF($P29=1,IF(X29=0,"",(R29-INDEX(Tbl_Energy,X29))/R29),"")</f>
        <v/>
      </c>
      <c r="AN29" s="39" t="str">
        <f aca="false">IF($P29=1,IF(Y29=0,"",(S29-INDEX(Tbl_SatFat,Y29))/S29),"")</f>
        <v/>
      </c>
      <c r="AO29" s="39" t="str">
        <f aca="false">IF($P29=1,IF(Z29=0,"",(T29-INDEX(Tbl_Sugar,Z29))/T29),"")</f>
        <v/>
      </c>
      <c r="AP29" s="39" t="str">
        <f aca="false">IF($P29=1,IF(AA29=0,"",(U29-INDEX(Tbl_Sodium,AA29))/U29),"")</f>
        <v/>
      </c>
      <c r="AQ29" s="38" t="str">
        <f aca="false">IF($P29=1,IF(COUNT(AM29:AP29)=0,"",INDEX($AM$12:$AP$12,MATCH(MIN(AM29:AP29),AM29:AP29,0))&amp;": cut "&amp;TEXT(MIN(AM29:AP29),"0.0%")),"")</f>
        <v/>
      </c>
    </row>
    <row r="30" customFormat="false" ht="15" hidden="false" customHeight="false" outlineLevel="0" collapsed="false">
      <c r="A30" s="27"/>
      <c r="B30" s="27"/>
      <c r="C30" s="28" t="s">
        <v>90</v>
      </c>
      <c r="D30" s="28" t="s">
        <v>91</v>
      </c>
      <c r="E30" s="29" t="n">
        <v>1</v>
      </c>
      <c r="F30" s="30"/>
      <c r="G30" s="28" t="s">
        <v>92</v>
      </c>
      <c r="H30" s="31"/>
      <c r="I30" s="31"/>
      <c r="J30" s="29"/>
      <c r="K30" s="28" t="s">
        <v>93</v>
      </c>
      <c r="L30" s="32"/>
      <c r="M30" s="31"/>
      <c r="N30" s="28" t="s">
        <v>94</v>
      </c>
      <c r="O30" s="31"/>
      <c r="P30" s="33" t="n">
        <f aca="false">IF(AND(A30&lt;&gt;"",COUNT(F30,H30,I30,J30)=4),1,0)</f>
        <v>0</v>
      </c>
      <c r="Q30" s="34" t="str">
        <f aca="false">IF($P30=1,IF(D30="100ml",1/IF(N(E30)&gt;0,E30,1),1),"")</f>
        <v/>
      </c>
      <c r="R30" s="35" t="str">
        <f aca="false">IF($P30=1,ROUND(IF(G30="kcal",F30*KCAL_KJ,F30)*Q30,9),"")</f>
        <v/>
      </c>
      <c r="S30" s="36" t="str">
        <f aca="false">IF($P30=1,ROUND(H30*Q30,9),"")</f>
        <v/>
      </c>
      <c r="T30" s="36" t="str">
        <f aca="false">IF($P30=1,ROUND(I30*Q30,9),"")</f>
        <v/>
      </c>
      <c r="U30" s="35" t="str">
        <f aca="false">IF($P30=1,ROUND(IF(K30="mg sodium",J30,J30*SALT_NA)*Q30,9),"")</f>
        <v/>
      </c>
      <c r="V30" s="36" t="str">
        <f aca="false">IF($P30=1,ROUND(N(M30)*Q30,9),"")</f>
        <v/>
      </c>
      <c r="W30" s="36" t="str">
        <f aca="false">IF($P30=1,ROUND(N(O30)*Q30,9),"")</f>
        <v/>
      </c>
      <c r="X30" s="33" t="str">
        <f aca="false">IF($P30=1,COUNTIF(Tbl_Energy,"&lt;"&amp;R30),"")</f>
        <v/>
      </c>
      <c r="Y30" s="33" t="str">
        <f aca="false">IF($P30=1,COUNTIF(Tbl_SatFat,"&lt;"&amp;S30),"")</f>
        <v/>
      </c>
      <c r="Z30" s="33" t="str">
        <f aca="false">IF($P30=1,COUNTIF(Tbl_Sugar,"&lt;"&amp;T30),"")</f>
        <v/>
      </c>
      <c r="AA30" s="33" t="str">
        <f aca="false">IF($P30=1,COUNTIF(Tbl_Sodium,"&lt;"&amp;U30),"")</f>
        <v/>
      </c>
      <c r="AB30" s="33" t="str">
        <f aca="false">IF($P30=1,X30+Y30+Z30+AA30,"")</f>
        <v/>
      </c>
      <c r="AC30" s="33" t="str">
        <f aca="false">IF($P30=1,IF(N(L30)&gt;80,5,IF(N(L30)&gt;60,2,IF(N(L30)&gt;40,1,0))),"")</f>
        <v/>
      </c>
      <c r="AD30" s="33" t="str">
        <f aca="false">IF($P30=1,IF(N30="NSP",COUNTIF(Tbl_NSP,"&lt;"&amp;V30),COUNTIF(Tbl_AOAC,"&lt;"&amp;V30)),"")</f>
        <v/>
      </c>
      <c r="AE30" s="33" t="str">
        <f aca="false">IF($P30=1,COUNTIF(Tbl_Protein,"&lt;"&amp;W30),"")</f>
        <v/>
      </c>
      <c r="AF30" s="33" t="str">
        <f aca="false">IF($P30=1,IF(AND(AB30&gt;=Protein_Cap,AC30&lt;FVN_Max),"No","Yes"),"")</f>
        <v/>
      </c>
      <c r="AG30" s="33" t="str">
        <f aca="false">IF($P30=1,AB30-AC30-AD30-IF(AF30="Yes",AE30,0),"")</f>
        <v/>
      </c>
      <c r="AH30" s="33" t="str">
        <f aca="false">IF($P30=1,IF(C30="Drink",Thr_Drink,Thr_Food),"")</f>
        <v/>
      </c>
      <c r="AI30" s="37" t="str">
        <f aca="false">IF($P30=1,IF(AG30&gt;=AH30,"HFSS","Not HFSS"),"")</f>
        <v/>
      </c>
      <c r="AJ30" s="33" t="str">
        <f aca="false">IF($P30=1,IF(AI30="HFSS",AG30-AH30+1,""),"")</f>
        <v/>
      </c>
      <c r="AK30" s="37" t="str">
        <f aca="false">IF($P30=1,IF(AI30="Not HFSS",AH30-1-AG30,""),"")</f>
        <v/>
      </c>
      <c r="AL30" s="38" t="str">
        <f aca="false">IF($P30=1,IF(AND(AF30="No",AB30&lt;=Protein_Cap+1,AE30&gt;0),"Yes: lose "&amp;(AB30-Protein_Cap+1)&amp;" A point"&amp;IF(AB30-Protein_Cap+1&gt;1,"s",""),""),"")</f>
        <v/>
      </c>
      <c r="AM30" s="39" t="str">
        <f aca="false">IF($P30=1,IF(X30=0,"",(R30-INDEX(Tbl_Energy,X30))/R30),"")</f>
        <v/>
      </c>
      <c r="AN30" s="39" t="str">
        <f aca="false">IF($P30=1,IF(Y30=0,"",(S30-INDEX(Tbl_SatFat,Y30))/S30),"")</f>
        <v/>
      </c>
      <c r="AO30" s="39" t="str">
        <f aca="false">IF($P30=1,IF(Z30=0,"",(T30-INDEX(Tbl_Sugar,Z30))/T30),"")</f>
        <v/>
      </c>
      <c r="AP30" s="39" t="str">
        <f aca="false">IF($P30=1,IF(AA30=0,"",(U30-INDEX(Tbl_Sodium,AA30))/U30),"")</f>
        <v/>
      </c>
      <c r="AQ30" s="38" t="str">
        <f aca="false">IF($P30=1,IF(COUNT(AM30:AP30)=0,"",INDEX($AM$12:$AP$12,MATCH(MIN(AM30:AP30),AM30:AP30,0))&amp;": cut "&amp;TEXT(MIN(AM30:AP30),"0.0%")),"")</f>
        <v/>
      </c>
    </row>
    <row r="31" customFormat="false" ht="15" hidden="false" customHeight="false" outlineLevel="0" collapsed="false">
      <c r="A31" s="27"/>
      <c r="B31" s="27"/>
      <c r="C31" s="28" t="s">
        <v>90</v>
      </c>
      <c r="D31" s="28" t="s">
        <v>91</v>
      </c>
      <c r="E31" s="29" t="n">
        <v>1</v>
      </c>
      <c r="F31" s="30"/>
      <c r="G31" s="28" t="s">
        <v>92</v>
      </c>
      <c r="H31" s="31"/>
      <c r="I31" s="31"/>
      <c r="J31" s="29"/>
      <c r="K31" s="28" t="s">
        <v>93</v>
      </c>
      <c r="L31" s="32"/>
      <c r="M31" s="31"/>
      <c r="N31" s="28" t="s">
        <v>94</v>
      </c>
      <c r="O31" s="31"/>
      <c r="P31" s="33" t="n">
        <f aca="false">IF(AND(A31&lt;&gt;"",COUNT(F31,H31,I31,J31)=4),1,0)</f>
        <v>0</v>
      </c>
      <c r="Q31" s="34" t="str">
        <f aca="false">IF($P31=1,IF(D31="100ml",1/IF(N(E31)&gt;0,E31,1),1),"")</f>
        <v/>
      </c>
      <c r="R31" s="35" t="str">
        <f aca="false">IF($P31=1,ROUND(IF(G31="kcal",F31*KCAL_KJ,F31)*Q31,9),"")</f>
        <v/>
      </c>
      <c r="S31" s="36" t="str">
        <f aca="false">IF($P31=1,ROUND(H31*Q31,9),"")</f>
        <v/>
      </c>
      <c r="T31" s="36" t="str">
        <f aca="false">IF($P31=1,ROUND(I31*Q31,9),"")</f>
        <v/>
      </c>
      <c r="U31" s="35" t="str">
        <f aca="false">IF($P31=1,ROUND(IF(K31="mg sodium",J31,J31*SALT_NA)*Q31,9),"")</f>
        <v/>
      </c>
      <c r="V31" s="36" t="str">
        <f aca="false">IF($P31=1,ROUND(N(M31)*Q31,9),"")</f>
        <v/>
      </c>
      <c r="W31" s="36" t="str">
        <f aca="false">IF($P31=1,ROUND(N(O31)*Q31,9),"")</f>
        <v/>
      </c>
      <c r="X31" s="33" t="str">
        <f aca="false">IF($P31=1,COUNTIF(Tbl_Energy,"&lt;"&amp;R31),"")</f>
        <v/>
      </c>
      <c r="Y31" s="33" t="str">
        <f aca="false">IF($P31=1,COUNTIF(Tbl_SatFat,"&lt;"&amp;S31),"")</f>
        <v/>
      </c>
      <c r="Z31" s="33" t="str">
        <f aca="false">IF($P31=1,COUNTIF(Tbl_Sugar,"&lt;"&amp;T31),"")</f>
        <v/>
      </c>
      <c r="AA31" s="33" t="str">
        <f aca="false">IF($P31=1,COUNTIF(Tbl_Sodium,"&lt;"&amp;U31),"")</f>
        <v/>
      </c>
      <c r="AB31" s="33" t="str">
        <f aca="false">IF($P31=1,X31+Y31+Z31+AA31,"")</f>
        <v/>
      </c>
      <c r="AC31" s="33" t="str">
        <f aca="false">IF($P31=1,IF(N(L31)&gt;80,5,IF(N(L31)&gt;60,2,IF(N(L31)&gt;40,1,0))),"")</f>
        <v/>
      </c>
      <c r="AD31" s="33" t="str">
        <f aca="false">IF($P31=1,IF(N31="NSP",COUNTIF(Tbl_NSP,"&lt;"&amp;V31),COUNTIF(Tbl_AOAC,"&lt;"&amp;V31)),"")</f>
        <v/>
      </c>
      <c r="AE31" s="33" t="str">
        <f aca="false">IF($P31=1,COUNTIF(Tbl_Protein,"&lt;"&amp;W31),"")</f>
        <v/>
      </c>
      <c r="AF31" s="33" t="str">
        <f aca="false">IF($P31=1,IF(AND(AB31&gt;=Protein_Cap,AC31&lt;FVN_Max),"No","Yes"),"")</f>
        <v/>
      </c>
      <c r="AG31" s="33" t="str">
        <f aca="false">IF($P31=1,AB31-AC31-AD31-IF(AF31="Yes",AE31,0),"")</f>
        <v/>
      </c>
      <c r="AH31" s="33" t="str">
        <f aca="false">IF($P31=1,IF(C31="Drink",Thr_Drink,Thr_Food),"")</f>
        <v/>
      </c>
      <c r="AI31" s="37" t="str">
        <f aca="false">IF($P31=1,IF(AG31&gt;=AH31,"HFSS","Not HFSS"),"")</f>
        <v/>
      </c>
      <c r="AJ31" s="33" t="str">
        <f aca="false">IF($P31=1,IF(AI31="HFSS",AG31-AH31+1,""),"")</f>
        <v/>
      </c>
      <c r="AK31" s="37" t="str">
        <f aca="false">IF($P31=1,IF(AI31="Not HFSS",AH31-1-AG31,""),"")</f>
        <v/>
      </c>
      <c r="AL31" s="38" t="str">
        <f aca="false">IF($P31=1,IF(AND(AF31="No",AB31&lt;=Protein_Cap+1,AE31&gt;0),"Yes: lose "&amp;(AB31-Protein_Cap+1)&amp;" A point"&amp;IF(AB31-Protein_Cap+1&gt;1,"s",""),""),"")</f>
        <v/>
      </c>
      <c r="AM31" s="39" t="str">
        <f aca="false">IF($P31=1,IF(X31=0,"",(R31-INDEX(Tbl_Energy,X31))/R31),"")</f>
        <v/>
      </c>
      <c r="AN31" s="39" t="str">
        <f aca="false">IF($P31=1,IF(Y31=0,"",(S31-INDEX(Tbl_SatFat,Y31))/S31),"")</f>
        <v/>
      </c>
      <c r="AO31" s="39" t="str">
        <f aca="false">IF($P31=1,IF(Z31=0,"",(T31-INDEX(Tbl_Sugar,Z31))/T31),"")</f>
        <v/>
      </c>
      <c r="AP31" s="39" t="str">
        <f aca="false">IF($P31=1,IF(AA31=0,"",(U31-INDEX(Tbl_Sodium,AA31))/U31),"")</f>
        <v/>
      </c>
      <c r="AQ31" s="38" t="str">
        <f aca="false">IF($P31=1,IF(COUNT(AM31:AP31)=0,"",INDEX($AM$12:$AP$12,MATCH(MIN(AM31:AP31),AM31:AP31,0))&amp;": cut "&amp;TEXT(MIN(AM31:AP31),"0.0%")),"")</f>
        <v/>
      </c>
    </row>
    <row r="32" customFormat="false" ht="15" hidden="false" customHeight="false" outlineLevel="0" collapsed="false">
      <c r="A32" s="27"/>
      <c r="B32" s="27"/>
      <c r="C32" s="28" t="s">
        <v>90</v>
      </c>
      <c r="D32" s="28" t="s">
        <v>91</v>
      </c>
      <c r="E32" s="29" t="n">
        <v>1</v>
      </c>
      <c r="F32" s="30"/>
      <c r="G32" s="28" t="s">
        <v>92</v>
      </c>
      <c r="H32" s="31"/>
      <c r="I32" s="31"/>
      <c r="J32" s="29"/>
      <c r="K32" s="28" t="s">
        <v>93</v>
      </c>
      <c r="L32" s="32"/>
      <c r="M32" s="31"/>
      <c r="N32" s="28" t="s">
        <v>94</v>
      </c>
      <c r="O32" s="31"/>
      <c r="P32" s="33" t="n">
        <f aca="false">IF(AND(A32&lt;&gt;"",COUNT(F32,H32,I32,J32)=4),1,0)</f>
        <v>0</v>
      </c>
      <c r="Q32" s="34" t="str">
        <f aca="false">IF($P32=1,IF(D32="100ml",1/IF(N(E32)&gt;0,E32,1),1),"")</f>
        <v/>
      </c>
      <c r="R32" s="35" t="str">
        <f aca="false">IF($P32=1,ROUND(IF(G32="kcal",F32*KCAL_KJ,F32)*Q32,9),"")</f>
        <v/>
      </c>
      <c r="S32" s="36" t="str">
        <f aca="false">IF($P32=1,ROUND(H32*Q32,9),"")</f>
        <v/>
      </c>
      <c r="T32" s="36" t="str">
        <f aca="false">IF($P32=1,ROUND(I32*Q32,9),"")</f>
        <v/>
      </c>
      <c r="U32" s="35" t="str">
        <f aca="false">IF($P32=1,ROUND(IF(K32="mg sodium",J32,J32*SALT_NA)*Q32,9),"")</f>
        <v/>
      </c>
      <c r="V32" s="36" t="str">
        <f aca="false">IF($P32=1,ROUND(N(M32)*Q32,9),"")</f>
        <v/>
      </c>
      <c r="W32" s="36" t="str">
        <f aca="false">IF($P32=1,ROUND(N(O32)*Q32,9),"")</f>
        <v/>
      </c>
      <c r="X32" s="33" t="str">
        <f aca="false">IF($P32=1,COUNTIF(Tbl_Energy,"&lt;"&amp;R32),"")</f>
        <v/>
      </c>
      <c r="Y32" s="33" t="str">
        <f aca="false">IF($P32=1,COUNTIF(Tbl_SatFat,"&lt;"&amp;S32),"")</f>
        <v/>
      </c>
      <c r="Z32" s="33" t="str">
        <f aca="false">IF($P32=1,COUNTIF(Tbl_Sugar,"&lt;"&amp;T32),"")</f>
        <v/>
      </c>
      <c r="AA32" s="33" t="str">
        <f aca="false">IF($P32=1,COUNTIF(Tbl_Sodium,"&lt;"&amp;U32),"")</f>
        <v/>
      </c>
      <c r="AB32" s="33" t="str">
        <f aca="false">IF($P32=1,X32+Y32+Z32+AA32,"")</f>
        <v/>
      </c>
      <c r="AC32" s="33" t="str">
        <f aca="false">IF($P32=1,IF(N(L32)&gt;80,5,IF(N(L32)&gt;60,2,IF(N(L32)&gt;40,1,0))),"")</f>
        <v/>
      </c>
      <c r="AD32" s="33" t="str">
        <f aca="false">IF($P32=1,IF(N32="NSP",COUNTIF(Tbl_NSP,"&lt;"&amp;V32),COUNTIF(Tbl_AOAC,"&lt;"&amp;V32)),"")</f>
        <v/>
      </c>
      <c r="AE32" s="33" t="str">
        <f aca="false">IF($P32=1,COUNTIF(Tbl_Protein,"&lt;"&amp;W32),"")</f>
        <v/>
      </c>
      <c r="AF32" s="33" t="str">
        <f aca="false">IF($P32=1,IF(AND(AB32&gt;=Protein_Cap,AC32&lt;FVN_Max),"No","Yes"),"")</f>
        <v/>
      </c>
      <c r="AG32" s="33" t="str">
        <f aca="false">IF($P32=1,AB32-AC32-AD32-IF(AF32="Yes",AE32,0),"")</f>
        <v/>
      </c>
      <c r="AH32" s="33" t="str">
        <f aca="false">IF($P32=1,IF(C32="Drink",Thr_Drink,Thr_Food),"")</f>
        <v/>
      </c>
      <c r="AI32" s="37" t="str">
        <f aca="false">IF($P32=1,IF(AG32&gt;=AH32,"HFSS","Not HFSS"),"")</f>
        <v/>
      </c>
      <c r="AJ32" s="33" t="str">
        <f aca="false">IF($P32=1,IF(AI32="HFSS",AG32-AH32+1,""),"")</f>
        <v/>
      </c>
      <c r="AK32" s="37" t="str">
        <f aca="false">IF($P32=1,IF(AI32="Not HFSS",AH32-1-AG32,""),"")</f>
        <v/>
      </c>
      <c r="AL32" s="38" t="str">
        <f aca="false">IF($P32=1,IF(AND(AF32="No",AB32&lt;=Protein_Cap+1,AE32&gt;0),"Yes: lose "&amp;(AB32-Protein_Cap+1)&amp;" A point"&amp;IF(AB32-Protein_Cap+1&gt;1,"s",""),""),"")</f>
        <v/>
      </c>
      <c r="AM32" s="39" t="str">
        <f aca="false">IF($P32=1,IF(X32=0,"",(R32-INDEX(Tbl_Energy,X32))/R32),"")</f>
        <v/>
      </c>
      <c r="AN32" s="39" t="str">
        <f aca="false">IF($P32=1,IF(Y32=0,"",(S32-INDEX(Tbl_SatFat,Y32))/S32),"")</f>
        <v/>
      </c>
      <c r="AO32" s="39" t="str">
        <f aca="false">IF($P32=1,IF(Z32=0,"",(T32-INDEX(Tbl_Sugar,Z32))/T32),"")</f>
        <v/>
      </c>
      <c r="AP32" s="39" t="str">
        <f aca="false">IF($P32=1,IF(AA32=0,"",(U32-INDEX(Tbl_Sodium,AA32))/U32),"")</f>
        <v/>
      </c>
      <c r="AQ32" s="38" t="str">
        <f aca="false">IF($P32=1,IF(COUNT(AM32:AP32)=0,"",INDEX($AM$12:$AP$12,MATCH(MIN(AM32:AP32),AM32:AP32,0))&amp;": cut "&amp;TEXT(MIN(AM32:AP32),"0.0%")),"")</f>
        <v/>
      </c>
    </row>
    <row r="33" customFormat="false" ht="15" hidden="false" customHeight="false" outlineLevel="0" collapsed="false">
      <c r="A33" s="27"/>
      <c r="B33" s="27"/>
      <c r="C33" s="28" t="s">
        <v>90</v>
      </c>
      <c r="D33" s="28" t="s">
        <v>91</v>
      </c>
      <c r="E33" s="29" t="n">
        <v>1</v>
      </c>
      <c r="F33" s="30"/>
      <c r="G33" s="28" t="s">
        <v>92</v>
      </c>
      <c r="H33" s="31"/>
      <c r="I33" s="31"/>
      <c r="J33" s="29"/>
      <c r="K33" s="28" t="s">
        <v>93</v>
      </c>
      <c r="L33" s="32"/>
      <c r="M33" s="31"/>
      <c r="N33" s="28" t="s">
        <v>94</v>
      </c>
      <c r="O33" s="31"/>
      <c r="P33" s="33" t="n">
        <f aca="false">IF(AND(A33&lt;&gt;"",COUNT(F33,H33,I33,J33)=4),1,0)</f>
        <v>0</v>
      </c>
      <c r="Q33" s="34" t="str">
        <f aca="false">IF($P33=1,IF(D33="100ml",1/IF(N(E33)&gt;0,E33,1),1),"")</f>
        <v/>
      </c>
      <c r="R33" s="35" t="str">
        <f aca="false">IF($P33=1,ROUND(IF(G33="kcal",F33*KCAL_KJ,F33)*Q33,9),"")</f>
        <v/>
      </c>
      <c r="S33" s="36" t="str">
        <f aca="false">IF($P33=1,ROUND(H33*Q33,9),"")</f>
        <v/>
      </c>
      <c r="T33" s="36" t="str">
        <f aca="false">IF($P33=1,ROUND(I33*Q33,9),"")</f>
        <v/>
      </c>
      <c r="U33" s="35" t="str">
        <f aca="false">IF($P33=1,ROUND(IF(K33="mg sodium",J33,J33*SALT_NA)*Q33,9),"")</f>
        <v/>
      </c>
      <c r="V33" s="36" t="str">
        <f aca="false">IF($P33=1,ROUND(N(M33)*Q33,9),"")</f>
        <v/>
      </c>
      <c r="W33" s="36" t="str">
        <f aca="false">IF($P33=1,ROUND(N(O33)*Q33,9),"")</f>
        <v/>
      </c>
      <c r="X33" s="33" t="str">
        <f aca="false">IF($P33=1,COUNTIF(Tbl_Energy,"&lt;"&amp;R33),"")</f>
        <v/>
      </c>
      <c r="Y33" s="33" t="str">
        <f aca="false">IF($P33=1,COUNTIF(Tbl_SatFat,"&lt;"&amp;S33),"")</f>
        <v/>
      </c>
      <c r="Z33" s="33" t="str">
        <f aca="false">IF($P33=1,COUNTIF(Tbl_Sugar,"&lt;"&amp;T33),"")</f>
        <v/>
      </c>
      <c r="AA33" s="33" t="str">
        <f aca="false">IF($P33=1,COUNTIF(Tbl_Sodium,"&lt;"&amp;U33),"")</f>
        <v/>
      </c>
      <c r="AB33" s="33" t="str">
        <f aca="false">IF($P33=1,X33+Y33+Z33+AA33,"")</f>
        <v/>
      </c>
      <c r="AC33" s="33" t="str">
        <f aca="false">IF($P33=1,IF(N(L33)&gt;80,5,IF(N(L33)&gt;60,2,IF(N(L33)&gt;40,1,0))),"")</f>
        <v/>
      </c>
      <c r="AD33" s="33" t="str">
        <f aca="false">IF($P33=1,IF(N33="NSP",COUNTIF(Tbl_NSP,"&lt;"&amp;V33),COUNTIF(Tbl_AOAC,"&lt;"&amp;V33)),"")</f>
        <v/>
      </c>
      <c r="AE33" s="33" t="str">
        <f aca="false">IF($P33=1,COUNTIF(Tbl_Protein,"&lt;"&amp;W33),"")</f>
        <v/>
      </c>
      <c r="AF33" s="33" t="str">
        <f aca="false">IF($P33=1,IF(AND(AB33&gt;=Protein_Cap,AC33&lt;FVN_Max),"No","Yes"),"")</f>
        <v/>
      </c>
      <c r="AG33" s="33" t="str">
        <f aca="false">IF($P33=1,AB33-AC33-AD33-IF(AF33="Yes",AE33,0),"")</f>
        <v/>
      </c>
      <c r="AH33" s="33" t="str">
        <f aca="false">IF($P33=1,IF(C33="Drink",Thr_Drink,Thr_Food),"")</f>
        <v/>
      </c>
      <c r="AI33" s="37" t="str">
        <f aca="false">IF($P33=1,IF(AG33&gt;=AH33,"HFSS","Not HFSS"),"")</f>
        <v/>
      </c>
      <c r="AJ33" s="33" t="str">
        <f aca="false">IF($P33=1,IF(AI33="HFSS",AG33-AH33+1,""),"")</f>
        <v/>
      </c>
      <c r="AK33" s="37" t="str">
        <f aca="false">IF($P33=1,IF(AI33="Not HFSS",AH33-1-AG33,""),"")</f>
        <v/>
      </c>
      <c r="AL33" s="38" t="str">
        <f aca="false">IF($P33=1,IF(AND(AF33="No",AB33&lt;=Protein_Cap+1,AE33&gt;0),"Yes: lose "&amp;(AB33-Protein_Cap+1)&amp;" A point"&amp;IF(AB33-Protein_Cap+1&gt;1,"s",""),""),"")</f>
        <v/>
      </c>
      <c r="AM33" s="39" t="str">
        <f aca="false">IF($P33=1,IF(X33=0,"",(R33-INDEX(Tbl_Energy,X33))/R33),"")</f>
        <v/>
      </c>
      <c r="AN33" s="39" t="str">
        <f aca="false">IF($P33=1,IF(Y33=0,"",(S33-INDEX(Tbl_SatFat,Y33))/S33),"")</f>
        <v/>
      </c>
      <c r="AO33" s="39" t="str">
        <f aca="false">IF($P33=1,IF(Z33=0,"",(T33-INDEX(Tbl_Sugar,Z33))/T33),"")</f>
        <v/>
      </c>
      <c r="AP33" s="39" t="str">
        <f aca="false">IF($P33=1,IF(AA33=0,"",(U33-INDEX(Tbl_Sodium,AA33))/U33),"")</f>
        <v/>
      </c>
      <c r="AQ33" s="38" t="str">
        <f aca="false">IF($P33=1,IF(COUNT(AM33:AP33)=0,"",INDEX($AM$12:$AP$12,MATCH(MIN(AM33:AP33),AM33:AP33,0))&amp;": cut "&amp;TEXT(MIN(AM33:AP33),"0.0%")),"")</f>
        <v/>
      </c>
    </row>
    <row r="34" customFormat="false" ht="15" hidden="false" customHeight="false" outlineLevel="0" collapsed="false">
      <c r="A34" s="27"/>
      <c r="B34" s="27"/>
      <c r="C34" s="28" t="s">
        <v>90</v>
      </c>
      <c r="D34" s="28" t="s">
        <v>91</v>
      </c>
      <c r="E34" s="29" t="n">
        <v>1</v>
      </c>
      <c r="F34" s="30"/>
      <c r="G34" s="28" t="s">
        <v>92</v>
      </c>
      <c r="H34" s="31"/>
      <c r="I34" s="31"/>
      <c r="J34" s="29"/>
      <c r="K34" s="28" t="s">
        <v>93</v>
      </c>
      <c r="L34" s="32"/>
      <c r="M34" s="31"/>
      <c r="N34" s="28" t="s">
        <v>94</v>
      </c>
      <c r="O34" s="31"/>
      <c r="P34" s="33" t="n">
        <f aca="false">IF(AND(A34&lt;&gt;"",COUNT(F34,H34,I34,J34)=4),1,0)</f>
        <v>0</v>
      </c>
      <c r="Q34" s="34" t="str">
        <f aca="false">IF($P34=1,IF(D34="100ml",1/IF(N(E34)&gt;0,E34,1),1),"")</f>
        <v/>
      </c>
      <c r="R34" s="35" t="str">
        <f aca="false">IF($P34=1,ROUND(IF(G34="kcal",F34*KCAL_KJ,F34)*Q34,9),"")</f>
        <v/>
      </c>
      <c r="S34" s="36" t="str">
        <f aca="false">IF($P34=1,ROUND(H34*Q34,9),"")</f>
        <v/>
      </c>
      <c r="T34" s="36" t="str">
        <f aca="false">IF($P34=1,ROUND(I34*Q34,9),"")</f>
        <v/>
      </c>
      <c r="U34" s="35" t="str">
        <f aca="false">IF($P34=1,ROUND(IF(K34="mg sodium",J34,J34*SALT_NA)*Q34,9),"")</f>
        <v/>
      </c>
      <c r="V34" s="36" t="str">
        <f aca="false">IF($P34=1,ROUND(N(M34)*Q34,9),"")</f>
        <v/>
      </c>
      <c r="W34" s="36" t="str">
        <f aca="false">IF($P34=1,ROUND(N(O34)*Q34,9),"")</f>
        <v/>
      </c>
      <c r="X34" s="33" t="str">
        <f aca="false">IF($P34=1,COUNTIF(Tbl_Energy,"&lt;"&amp;R34),"")</f>
        <v/>
      </c>
      <c r="Y34" s="33" t="str">
        <f aca="false">IF($P34=1,COUNTIF(Tbl_SatFat,"&lt;"&amp;S34),"")</f>
        <v/>
      </c>
      <c r="Z34" s="33" t="str">
        <f aca="false">IF($P34=1,COUNTIF(Tbl_Sugar,"&lt;"&amp;T34),"")</f>
        <v/>
      </c>
      <c r="AA34" s="33" t="str">
        <f aca="false">IF($P34=1,COUNTIF(Tbl_Sodium,"&lt;"&amp;U34),"")</f>
        <v/>
      </c>
      <c r="AB34" s="33" t="str">
        <f aca="false">IF($P34=1,X34+Y34+Z34+AA34,"")</f>
        <v/>
      </c>
      <c r="AC34" s="33" t="str">
        <f aca="false">IF($P34=1,IF(N(L34)&gt;80,5,IF(N(L34)&gt;60,2,IF(N(L34)&gt;40,1,0))),"")</f>
        <v/>
      </c>
      <c r="AD34" s="33" t="str">
        <f aca="false">IF($P34=1,IF(N34="NSP",COUNTIF(Tbl_NSP,"&lt;"&amp;V34),COUNTIF(Tbl_AOAC,"&lt;"&amp;V34)),"")</f>
        <v/>
      </c>
      <c r="AE34" s="33" t="str">
        <f aca="false">IF($P34=1,COUNTIF(Tbl_Protein,"&lt;"&amp;W34),"")</f>
        <v/>
      </c>
      <c r="AF34" s="33" t="str">
        <f aca="false">IF($P34=1,IF(AND(AB34&gt;=Protein_Cap,AC34&lt;FVN_Max),"No","Yes"),"")</f>
        <v/>
      </c>
      <c r="AG34" s="33" t="str">
        <f aca="false">IF($P34=1,AB34-AC34-AD34-IF(AF34="Yes",AE34,0),"")</f>
        <v/>
      </c>
      <c r="AH34" s="33" t="str">
        <f aca="false">IF($P34=1,IF(C34="Drink",Thr_Drink,Thr_Food),"")</f>
        <v/>
      </c>
      <c r="AI34" s="37" t="str">
        <f aca="false">IF($P34=1,IF(AG34&gt;=AH34,"HFSS","Not HFSS"),"")</f>
        <v/>
      </c>
      <c r="AJ34" s="33" t="str">
        <f aca="false">IF($P34=1,IF(AI34="HFSS",AG34-AH34+1,""),"")</f>
        <v/>
      </c>
      <c r="AK34" s="37" t="str">
        <f aca="false">IF($P34=1,IF(AI34="Not HFSS",AH34-1-AG34,""),"")</f>
        <v/>
      </c>
      <c r="AL34" s="38" t="str">
        <f aca="false">IF($P34=1,IF(AND(AF34="No",AB34&lt;=Protein_Cap+1,AE34&gt;0),"Yes: lose "&amp;(AB34-Protein_Cap+1)&amp;" A point"&amp;IF(AB34-Protein_Cap+1&gt;1,"s",""),""),"")</f>
        <v/>
      </c>
      <c r="AM34" s="39" t="str">
        <f aca="false">IF($P34=1,IF(X34=0,"",(R34-INDEX(Tbl_Energy,X34))/R34),"")</f>
        <v/>
      </c>
      <c r="AN34" s="39" t="str">
        <f aca="false">IF($P34=1,IF(Y34=0,"",(S34-INDEX(Tbl_SatFat,Y34))/S34),"")</f>
        <v/>
      </c>
      <c r="AO34" s="39" t="str">
        <f aca="false">IF($P34=1,IF(Z34=0,"",(T34-INDEX(Tbl_Sugar,Z34))/T34),"")</f>
        <v/>
      </c>
      <c r="AP34" s="39" t="str">
        <f aca="false">IF($P34=1,IF(AA34=0,"",(U34-INDEX(Tbl_Sodium,AA34))/U34),"")</f>
        <v/>
      </c>
      <c r="AQ34" s="38" t="str">
        <f aca="false">IF($P34=1,IF(COUNT(AM34:AP34)=0,"",INDEX($AM$12:$AP$12,MATCH(MIN(AM34:AP34),AM34:AP34,0))&amp;": cut "&amp;TEXT(MIN(AM34:AP34),"0.0%")),"")</f>
        <v/>
      </c>
    </row>
    <row r="35" customFormat="false" ht="15" hidden="false" customHeight="false" outlineLevel="0" collapsed="false">
      <c r="A35" s="27"/>
      <c r="B35" s="27"/>
      <c r="C35" s="28" t="s">
        <v>90</v>
      </c>
      <c r="D35" s="28" t="s">
        <v>91</v>
      </c>
      <c r="E35" s="29" t="n">
        <v>1</v>
      </c>
      <c r="F35" s="30"/>
      <c r="G35" s="28" t="s">
        <v>92</v>
      </c>
      <c r="H35" s="31"/>
      <c r="I35" s="31"/>
      <c r="J35" s="29"/>
      <c r="K35" s="28" t="s">
        <v>93</v>
      </c>
      <c r="L35" s="32"/>
      <c r="M35" s="31"/>
      <c r="N35" s="28" t="s">
        <v>94</v>
      </c>
      <c r="O35" s="31"/>
      <c r="P35" s="33" t="n">
        <f aca="false">IF(AND(A35&lt;&gt;"",COUNT(F35,H35,I35,J35)=4),1,0)</f>
        <v>0</v>
      </c>
      <c r="Q35" s="34" t="str">
        <f aca="false">IF($P35=1,IF(D35="100ml",1/IF(N(E35)&gt;0,E35,1),1),"")</f>
        <v/>
      </c>
      <c r="R35" s="35" t="str">
        <f aca="false">IF($P35=1,ROUND(IF(G35="kcal",F35*KCAL_KJ,F35)*Q35,9),"")</f>
        <v/>
      </c>
      <c r="S35" s="36" t="str">
        <f aca="false">IF($P35=1,ROUND(H35*Q35,9),"")</f>
        <v/>
      </c>
      <c r="T35" s="36" t="str">
        <f aca="false">IF($P35=1,ROUND(I35*Q35,9),"")</f>
        <v/>
      </c>
      <c r="U35" s="35" t="str">
        <f aca="false">IF($P35=1,ROUND(IF(K35="mg sodium",J35,J35*SALT_NA)*Q35,9),"")</f>
        <v/>
      </c>
      <c r="V35" s="36" t="str">
        <f aca="false">IF($P35=1,ROUND(N(M35)*Q35,9),"")</f>
        <v/>
      </c>
      <c r="W35" s="36" t="str">
        <f aca="false">IF($P35=1,ROUND(N(O35)*Q35,9),"")</f>
        <v/>
      </c>
      <c r="X35" s="33" t="str">
        <f aca="false">IF($P35=1,COUNTIF(Tbl_Energy,"&lt;"&amp;R35),"")</f>
        <v/>
      </c>
      <c r="Y35" s="33" t="str">
        <f aca="false">IF($P35=1,COUNTIF(Tbl_SatFat,"&lt;"&amp;S35),"")</f>
        <v/>
      </c>
      <c r="Z35" s="33" t="str">
        <f aca="false">IF($P35=1,COUNTIF(Tbl_Sugar,"&lt;"&amp;T35),"")</f>
        <v/>
      </c>
      <c r="AA35" s="33" t="str">
        <f aca="false">IF($P35=1,COUNTIF(Tbl_Sodium,"&lt;"&amp;U35),"")</f>
        <v/>
      </c>
      <c r="AB35" s="33" t="str">
        <f aca="false">IF($P35=1,X35+Y35+Z35+AA35,"")</f>
        <v/>
      </c>
      <c r="AC35" s="33" t="str">
        <f aca="false">IF($P35=1,IF(N(L35)&gt;80,5,IF(N(L35)&gt;60,2,IF(N(L35)&gt;40,1,0))),"")</f>
        <v/>
      </c>
      <c r="AD35" s="33" t="str">
        <f aca="false">IF($P35=1,IF(N35="NSP",COUNTIF(Tbl_NSP,"&lt;"&amp;V35),COUNTIF(Tbl_AOAC,"&lt;"&amp;V35)),"")</f>
        <v/>
      </c>
      <c r="AE35" s="33" t="str">
        <f aca="false">IF($P35=1,COUNTIF(Tbl_Protein,"&lt;"&amp;W35),"")</f>
        <v/>
      </c>
      <c r="AF35" s="33" t="str">
        <f aca="false">IF($P35=1,IF(AND(AB35&gt;=Protein_Cap,AC35&lt;FVN_Max),"No","Yes"),"")</f>
        <v/>
      </c>
      <c r="AG35" s="33" t="str">
        <f aca="false">IF($P35=1,AB35-AC35-AD35-IF(AF35="Yes",AE35,0),"")</f>
        <v/>
      </c>
      <c r="AH35" s="33" t="str">
        <f aca="false">IF($P35=1,IF(C35="Drink",Thr_Drink,Thr_Food),"")</f>
        <v/>
      </c>
      <c r="AI35" s="37" t="str">
        <f aca="false">IF($P35=1,IF(AG35&gt;=AH35,"HFSS","Not HFSS"),"")</f>
        <v/>
      </c>
      <c r="AJ35" s="33" t="str">
        <f aca="false">IF($P35=1,IF(AI35="HFSS",AG35-AH35+1,""),"")</f>
        <v/>
      </c>
      <c r="AK35" s="37" t="str">
        <f aca="false">IF($P35=1,IF(AI35="Not HFSS",AH35-1-AG35,""),"")</f>
        <v/>
      </c>
      <c r="AL35" s="38" t="str">
        <f aca="false">IF($P35=1,IF(AND(AF35="No",AB35&lt;=Protein_Cap+1,AE35&gt;0),"Yes: lose "&amp;(AB35-Protein_Cap+1)&amp;" A point"&amp;IF(AB35-Protein_Cap+1&gt;1,"s",""),""),"")</f>
        <v/>
      </c>
      <c r="AM35" s="39" t="str">
        <f aca="false">IF($P35=1,IF(X35=0,"",(R35-INDEX(Tbl_Energy,X35))/R35),"")</f>
        <v/>
      </c>
      <c r="AN35" s="39" t="str">
        <f aca="false">IF($P35=1,IF(Y35=0,"",(S35-INDEX(Tbl_SatFat,Y35))/S35),"")</f>
        <v/>
      </c>
      <c r="AO35" s="39" t="str">
        <f aca="false">IF($P35=1,IF(Z35=0,"",(T35-INDEX(Tbl_Sugar,Z35))/T35),"")</f>
        <v/>
      </c>
      <c r="AP35" s="39" t="str">
        <f aca="false">IF($P35=1,IF(AA35=0,"",(U35-INDEX(Tbl_Sodium,AA35))/U35),"")</f>
        <v/>
      </c>
      <c r="AQ35" s="38" t="str">
        <f aca="false">IF($P35=1,IF(COUNT(AM35:AP35)=0,"",INDEX($AM$12:$AP$12,MATCH(MIN(AM35:AP35),AM35:AP35,0))&amp;": cut "&amp;TEXT(MIN(AM35:AP35),"0.0%")),"")</f>
        <v/>
      </c>
    </row>
    <row r="36" customFormat="false" ht="15" hidden="false" customHeight="false" outlineLevel="0" collapsed="false">
      <c r="A36" s="27"/>
      <c r="B36" s="27"/>
      <c r="C36" s="28" t="s">
        <v>90</v>
      </c>
      <c r="D36" s="28" t="s">
        <v>91</v>
      </c>
      <c r="E36" s="29" t="n">
        <v>1</v>
      </c>
      <c r="F36" s="30"/>
      <c r="G36" s="28" t="s">
        <v>92</v>
      </c>
      <c r="H36" s="31"/>
      <c r="I36" s="31"/>
      <c r="J36" s="29"/>
      <c r="K36" s="28" t="s">
        <v>93</v>
      </c>
      <c r="L36" s="32"/>
      <c r="M36" s="31"/>
      <c r="N36" s="28" t="s">
        <v>94</v>
      </c>
      <c r="O36" s="31"/>
      <c r="P36" s="33" t="n">
        <f aca="false">IF(AND(A36&lt;&gt;"",COUNT(F36,H36,I36,J36)=4),1,0)</f>
        <v>0</v>
      </c>
      <c r="Q36" s="34" t="str">
        <f aca="false">IF($P36=1,IF(D36="100ml",1/IF(N(E36)&gt;0,E36,1),1),"")</f>
        <v/>
      </c>
      <c r="R36" s="35" t="str">
        <f aca="false">IF($P36=1,ROUND(IF(G36="kcal",F36*KCAL_KJ,F36)*Q36,9),"")</f>
        <v/>
      </c>
      <c r="S36" s="36" t="str">
        <f aca="false">IF($P36=1,ROUND(H36*Q36,9),"")</f>
        <v/>
      </c>
      <c r="T36" s="36" t="str">
        <f aca="false">IF($P36=1,ROUND(I36*Q36,9),"")</f>
        <v/>
      </c>
      <c r="U36" s="35" t="str">
        <f aca="false">IF($P36=1,ROUND(IF(K36="mg sodium",J36,J36*SALT_NA)*Q36,9),"")</f>
        <v/>
      </c>
      <c r="V36" s="36" t="str">
        <f aca="false">IF($P36=1,ROUND(N(M36)*Q36,9),"")</f>
        <v/>
      </c>
      <c r="W36" s="36" t="str">
        <f aca="false">IF($P36=1,ROUND(N(O36)*Q36,9),"")</f>
        <v/>
      </c>
      <c r="X36" s="33" t="str">
        <f aca="false">IF($P36=1,COUNTIF(Tbl_Energy,"&lt;"&amp;R36),"")</f>
        <v/>
      </c>
      <c r="Y36" s="33" t="str">
        <f aca="false">IF($P36=1,COUNTIF(Tbl_SatFat,"&lt;"&amp;S36),"")</f>
        <v/>
      </c>
      <c r="Z36" s="33" t="str">
        <f aca="false">IF($P36=1,COUNTIF(Tbl_Sugar,"&lt;"&amp;T36),"")</f>
        <v/>
      </c>
      <c r="AA36" s="33" t="str">
        <f aca="false">IF($P36=1,COUNTIF(Tbl_Sodium,"&lt;"&amp;U36),"")</f>
        <v/>
      </c>
      <c r="AB36" s="33" t="str">
        <f aca="false">IF($P36=1,X36+Y36+Z36+AA36,"")</f>
        <v/>
      </c>
      <c r="AC36" s="33" t="str">
        <f aca="false">IF($P36=1,IF(N(L36)&gt;80,5,IF(N(L36)&gt;60,2,IF(N(L36)&gt;40,1,0))),"")</f>
        <v/>
      </c>
      <c r="AD36" s="33" t="str">
        <f aca="false">IF($P36=1,IF(N36="NSP",COUNTIF(Tbl_NSP,"&lt;"&amp;V36),COUNTIF(Tbl_AOAC,"&lt;"&amp;V36)),"")</f>
        <v/>
      </c>
      <c r="AE36" s="33" t="str">
        <f aca="false">IF($P36=1,COUNTIF(Tbl_Protein,"&lt;"&amp;W36),"")</f>
        <v/>
      </c>
      <c r="AF36" s="33" t="str">
        <f aca="false">IF($P36=1,IF(AND(AB36&gt;=Protein_Cap,AC36&lt;FVN_Max),"No","Yes"),"")</f>
        <v/>
      </c>
      <c r="AG36" s="33" t="str">
        <f aca="false">IF($P36=1,AB36-AC36-AD36-IF(AF36="Yes",AE36,0),"")</f>
        <v/>
      </c>
      <c r="AH36" s="33" t="str">
        <f aca="false">IF($P36=1,IF(C36="Drink",Thr_Drink,Thr_Food),"")</f>
        <v/>
      </c>
      <c r="AI36" s="37" t="str">
        <f aca="false">IF($P36=1,IF(AG36&gt;=AH36,"HFSS","Not HFSS"),"")</f>
        <v/>
      </c>
      <c r="AJ36" s="33" t="str">
        <f aca="false">IF($P36=1,IF(AI36="HFSS",AG36-AH36+1,""),"")</f>
        <v/>
      </c>
      <c r="AK36" s="37" t="str">
        <f aca="false">IF($P36=1,IF(AI36="Not HFSS",AH36-1-AG36,""),"")</f>
        <v/>
      </c>
      <c r="AL36" s="38" t="str">
        <f aca="false">IF($P36=1,IF(AND(AF36="No",AB36&lt;=Protein_Cap+1,AE36&gt;0),"Yes: lose "&amp;(AB36-Protein_Cap+1)&amp;" A point"&amp;IF(AB36-Protein_Cap+1&gt;1,"s",""),""),"")</f>
        <v/>
      </c>
      <c r="AM36" s="39" t="str">
        <f aca="false">IF($P36=1,IF(X36=0,"",(R36-INDEX(Tbl_Energy,X36))/R36),"")</f>
        <v/>
      </c>
      <c r="AN36" s="39" t="str">
        <f aca="false">IF($P36=1,IF(Y36=0,"",(S36-INDEX(Tbl_SatFat,Y36))/S36),"")</f>
        <v/>
      </c>
      <c r="AO36" s="39" t="str">
        <f aca="false">IF($P36=1,IF(Z36=0,"",(T36-INDEX(Tbl_Sugar,Z36))/T36),"")</f>
        <v/>
      </c>
      <c r="AP36" s="39" t="str">
        <f aca="false">IF($P36=1,IF(AA36=0,"",(U36-INDEX(Tbl_Sodium,AA36))/U36),"")</f>
        <v/>
      </c>
      <c r="AQ36" s="38" t="str">
        <f aca="false">IF($P36=1,IF(COUNT(AM36:AP36)=0,"",INDEX($AM$12:$AP$12,MATCH(MIN(AM36:AP36),AM36:AP36,0))&amp;": cut "&amp;TEXT(MIN(AM36:AP36),"0.0%")),"")</f>
        <v/>
      </c>
    </row>
    <row r="37" customFormat="false" ht="15" hidden="false" customHeight="false" outlineLevel="0" collapsed="false">
      <c r="A37" s="27"/>
      <c r="B37" s="27"/>
      <c r="C37" s="28" t="s">
        <v>90</v>
      </c>
      <c r="D37" s="28" t="s">
        <v>91</v>
      </c>
      <c r="E37" s="29" t="n">
        <v>1</v>
      </c>
      <c r="F37" s="30"/>
      <c r="G37" s="28" t="s">
        <v>92</v>
      </c>
      <c r="H37" s="31"/>
      <c r="I37" s="31"/>
      <c r="J37" s="29"/>
      <c r="K37" s="28" t="s">
        <v>93</v>
      </c>
      <c r="L37" s="32"/>
      <c r="M37" s="31"/>
      <c r="N37" s="28" t="s">
        <v>94</v>
      </c>
      <c r="O37" s="31"/>
      <c r="P37" s="33" t="n">
        <f aca="false">IF(AND(A37&lt;&gt;"",COUNT(F37,H37,I37,J37)=4),1,0)</f>
        <v>0</v>
      </c>
      <c r="Q37" s="34" t="str">
        <f aca="false">IF($P37=1,IF(D37="100ml",1/IF(N(E37)&gt;0,E37,1),1),"")</f>
        <v/>
      </c>
      <c r="R37" s="35" t="str">
        <f aca="false">IF($P37=1,ROUND(IF(G37="kcal",F37*KCAL_KJ,F37)*Q37,9),"")</f>
        <v/>
      </c>
      <c r="S37" s="36" t="str">
        <f aca="false">IF($P37=1,ROUND(H37*Q37,9),"")</f>
        <v/>
      </c>
      <c r="T37" s="36" t="str">
        <f aca="false">IF($P37=1,ROUND(I37*Q37,9),"")</f>
        <v/>
      </c>
      <c r="U37" s="35" t="str">
        <f aca="false">IF($P37=1,ROUND(IF(K37="mg sodium",J37,J37*SALT_NA)*Q37,9),"")</f>
        <v/>
      </c>
      <c r="V37" s="36" t="str">
        <f aca="false">IF($P37=1,ROUND(N(M37)*Q37,9),"")</f>
        <v/>
      </c>
      <c r="W37" s="36" t="str">
        <f aca="false">IF($P37=1,ROUND(N(O37)*Q37,9),"")</f>
        <v/>
      </c>
      <c r="X37" s="33" t="str">
        <f aca="false">IF($P37=1,COUNTIF(Tbl_Energy,"&lt;"&amp;R37),"")</f>
        <v/>
      </c>
      <c r="Y37" s="33" t="str">
        <f aca="false">IF($P37=1,COUNTIF(Tbl_SatFat,"&lt;"&amp;S37),"")</f>
        <v/>
      </c>
      <c r="Z37" s="33" t="str">
        <f aca="false">IF($P37=1,COUNTIF(Tbl_Sugar,"&lt;"&amp;T37),"")</f>
        <v/>
      </c>
      <c r="AA37" s="33" t="str">
        <f aca="false">IF($P37=1,COUNTIF(Tbl_Sodium,"&lt;"&amp;U37),"")</f>
        <v/>
      </c>
      <c r="AB37" s="33" t="str">
        <f aca="false">IF($P37=1,X37+Y37+Z37+AA37,"")</f>
        <v/>
      </c>
      <c r="AC37" s="33" t="str">
        <f aca="false">IF($P37=1,IF(N(L37)&gt;80,5,IF(N(L37)&gt;60,2,IF(N(L37)&gt;40,1,0))),"")</f>
        <v/>
      </c>
      <c r="AD37" s="33" t="str">
        <f aca="false">IF($P37=1,IF(N37="NSP",COUNTIF(Tbl_NSP,"&lt;"&amp;V37),COUNTIF(Tbl_AOAC,"&lt;"&amp;V37)),"")</f>
        <v/>
      </c>
      <c r="AE37" s="33" t="str">
        <f aca="false">IF($P37=1,COUNTIF(Tbl_Protein,"&lt;"&amp;W37),"")</f>
        <v/>
      </c>
      <c r="AF37" s="33" t="str">
        <f aca="false">IF($P37=1,IF(AND(AB37&gt;=Protein_Cap,AC37&lt;FVN_Max),"No","Yes"),"")</f>
        <v/>
      </c>
      <c r="AG37" s="33" t="str">
        <f aca="false">IF($P37=1,AB37-AC37-AD37-IF(AF37="Yes",AE37,0),"")</f>
        <v/>
      </c>
      <c r="AH37" s="33" t="str">
        <f aca="false">IF($P37=1,IF(C37="Drink",Thr_Drink,Thr_Food),"")</f>
        <v/>
      </c>
      <c r="AI37" s="37" t="str">
        <f aca="false">IF($P37=1,IF(AG37&gt;=AH37,"HFSS","Not HFSS"),"")</f>
        <v/>
      </c>
      <c r="AJ37" s="33" t="str">
        <f aca="false">IF($P37=1,IF(AI37="HFSS",AG37-AH37+1,""),"")</f>
        <v/>
      </c>
      <c r="AK37" s="37" t="str">
        <f aca="false">IF($P37=1,IF(AI37="Not HFSS",AH37-1-AG37,""),"")</f>
        <v/>
      </c>
      <c r="AL37" s="38" t="str">
        <f aca="false">IF($P37=1,IF(AND(AF37="No",AB37&lt;=Protein_Cap+1,AE37&gt;0),"Yes: lose "&amp;(AB37-Protein_Cap+1)&amp;" A point"&amp;IF(AB37-Protein_Cap+1&gt;1,"s",""),""),"")</f>
        <v/>
      </c>
      <c r="AM37" s="39" t="str">
        <f aca="false">IF($P37=1,IF(X37=0,"",(R37-INDEX(Tbl_Energy,X37))/R37),"")</f>
        <v/>
      </c>
      <c r="AN37" s="39" t="str">
        <f aca="false">IF($P37=1,IF(Y37=0,"",(S37-INDEX(Tbl_SatFat,Y37))/S37),"")</f>
        <v/>
      </c>
      <c r="AO37" s="39" t="str">
        <f aca="false">IF($P37=1,IF(Z37=0,"",(T37-INDEX(Tbl_Sugar,Z37))/T37),"")</f>
        <v/>
      </c>
      <c r="AP37" s="39" t="str">
        <f aca="false">IF($P37=1,IF(AA37=0,"",(U37-INDEX(Tbl_Sodium,AA37))/U37),"")</f>
        <v/>
      </c>
      <c r="AQ37" s="38" t="str">
        <f aca="false">IF($P37=1,IF(COUNT(AM37:AP37)=0,"",INDEX($AM$12:$AP$12,MATCH(MIN(AM37:AP37),AM37:AP37,0))&amp;": cut "&amp;TEXT(MIN(AM37:AP37),"0.0%")),"")</f>
        <v/>
      </c>
    </row>
    <row r="38" customFormat="false" ht="15" hidden="false" customHeight="false" outlineLevel="0" collapsed="false">
      <c r="A38" s="27"/>
      <c r="B38" s="27"/>
      <c r="C38" s="28" t="s">
        <v>90</v>
      </c>
      <c r="D38" s="28" t="s">
        <v>91</v>
      </c>
      <c r="E38" s="29" t="n">
        <v>1</v>
      </c>
      <c r="F38" s="30"/>
      <c r="G38" s="28" t="s">
        <v>92</v>
      </c>
      <c r="H38" s="31"/>
      <c r="I38" s="31"/>
      <c r="J38" s="29"/>
      <c r="K38" s="28" t="s">
        <v>93</v>
      </c>
      <c r="L38" s="32"/>
      <c r="M38" s="31"/>
      <c r="N38" s="28" t="s">
        <v>94</v>
      </c>
      <c r="O38" s="31"/>
      <c r="P38" s="33" t="n">
        <f aca="false">IF(AND(A38&lt;&gt;"",COUNT(F38,H38,I38,J38)=4),1,0)</f>
        <v>0</v>
      </c>
      <c r="Q38" s="34" t="str">
        <f aca="false">IF($P38=1,IF(D38="100ml",1/IF(N(E38)&gt;0,E38,1),1),"")</f>
        <v/>
      </c>
      <c r="R38" s="35" t="str">
        <f aca="false">IF($P38=1,ROUND(IF(G38="kcal",F38*KCAL_KJ,F38)*Q38,9),"")</f>
        <v/>
      </c>
      <c r="S38" s="36" t="str">
        <f aca="false">IF($P38=1,ROUND(H38*Q38,9),"")</f>
        <v/>
      </c>
      <c r="T38" s="36" t="str">
        <f aca="false">IF($P38=1,ROUND(I38*Q38,9),"")</f>
        <v/>
      </c>
      <c r="U38" s="35" t="str">
        <f aca="false">IF($P38=1,ROUND(IF(K38="mg sodium",J38,J38*SALT_NA)*Q38,9),"")</f>
        <v/>
      </c>
      <c r="V38" s="36" t="str">
        <f aca="false">IF($P38=1,ROUND(N(M38)*Q38,9),"")</f>
        <v/>
      </c>
      <c r="W38" s="36" t="str">
        <f aca="false">IF($P38=1,ROUND(N(O38)*Q38,9),"")</f>
        <v/>
      </c>
      <c r="X38" s="33" t="str">
        <f aca="false">IF($P38=1,COUNTIF(Tbl_Energy,"&lt;"&amp;R38),"")</f>
        <v/>
      </c>
      <c r="Y38" s="33" t="str">
        <f aca="false">IF($P38=1,COUNTIF(Tbl_SatFat,"&lt;"&amp;S38),"")</f>
        <v/>
      </c>
      <c r="Z38" s="33" t="str">
        <f aca="false">IF($P38=1,COUNTIF(Tbl_Sugar,"&lt;"&amp;T38),"")</f>
        <v/>
      </c>
      <c r="AA38" s="33" t="str">
        <f aca="false">IF($P38=1,COUNTIF(Tbl_Sodium,"&lt;"&amp;U38),"")</f>
        <v/>
      </c>
      <c r="AB38" s="33" t="str">
        <f aca="false">IF($P38=1,X38+Y38+Z38+AA38,"")</f>
        <v/>
      </c>
      <c r="AC38" s="33" t="str">
        <f aca="false">IF($P38=1,IF(N(L38)&gt;80,5,IF(N(L38)&gt;60,2,IF(N(L38)&gt;40,1,0))),"")</f>
        <v/>
      </c>
      <c r="AD38" s="33" t="str">
        <f aca="false">IF($P38=1,IF(N38="NSP",COUNTIF(Tbl_NSP,"&lt;"&amp;V38),COUNTIF(Tbl_AOAC,"&lt;"&amp;V38)),"")</f>
        <v/>
      </c>
      <c r="AE38" s="33" t="str">
        <f aca="false">IF($P38=1,COUNTIF(Tbl_Protein,"&lt;"&amp;W38),"")</f>
        <v/>
      </c>
      <c r="AF38" s="33" t="str">
        <f aca="false">IF($P38=1,IF(AND(AB38&gt;=Protein_Cap,AC38&lt;FVN_Max),"No","Yes"),"")</f>
        <v/>
      </c>
      <c r="AG38" s="33" t="str">
        <f aca="false">IF($P38=1,AB38-AC38-AD38-IF(AF38="Yes",AE38,0),"")</f>
        <v/>
      </c>
      <c r="AH38" s="33" t="str">
        <f aca="false">IF($P38=1,IF(C38="Drink",Thr_Drink,Thr_Food),"")</f>
        <v/>
      </c>
      <c r="AI38" s="37" t="str">
        <f aca="false">IF($P38=1,IF(AG38&gt;=AH38,"HFSS","Not HFSS"),"")</f>
        <v/>
      </c>
      <c r="AJ38" s="33" t="str">
        <f aca="false">IF($P38=1,IF(AI38="HFSS",AG38-AH38+1,""),"")</f>
        <v/>
      </c>
      <c r="AK38" s="37" t="str">
        <f aca="false">IF($P38=1,IF(AI38="Not HFSS",AH38-1-AG38,""),"")</f>
        <v/>
      </c>
      <c r="AL38" s="38" t="str">
        <f aca="false">IF($P38=1,IF(AND(AF38="No",AB38&lt;=Protein_Cap+1,AE38&gt;0),"Yes: lose "&amp;(AB38-Protein_Cap+1)&amp;" A point"&amp;IF(AB38-Protein_Cap+1&gt;1,"s",""),""),"")</f>
        <v/>
      </c>
      <c r="AM38" s="39" t="str">
        <f aca="false">IF($P38=1,IF(X38=0,"",(R38-INDEX(Tbl_Energy,X38))/R38),"")</f>
        <v/>
      </c>
      <c r="AN38" s="39" t="str">
        <f aca="false">IF($P38=1,IF(Y38=0,"",(S38-INDEX(Tbl_SatFat,Y38))/S38),"")</f>
        <v/>
      </c>
      <c r="AO38" s="39" t="str">
        <f aca="false">IF($P38=1,IF(Z38=0,"",(T38-INDEX(Tbl_Sugar,Z38))/T38),"")</f>
        <v/>
      </c>
      <c r="AP38" s="39" t="str">
        <f aca="false">IF($P38=1,IF(AA38=0,"",(U38-INDEX(Tbl_Sodium,AA38))/U38),"")</f>
        <v/>
      </c>
      <c r="AQ38" s="38" t="str">
        <f aca="false">IF($P38=1,IF(COUNT(AM38:AP38)=0,"",INDEX($AM$12:$AP$12,MATCH(MIN(AM38:AP38),AM38:AP38,0))&amp;": cut "&amp;TEXT(MIN(AM38:AP38),"0.0%")),"")</f>
        <v/>
      </c>
    </row>
    <row r="39" customFormat="false" ht="15" hidden="false" customHeight="false" outlineLevel="0" collapsed="false">
      <c r="A39" s="27"/>
      <c r="B39" s="27"/>
      <c r="C39" s="28" t="s">
        <v>90</v>
      </c>
      <c r="D39" s="28" t="s">
        <v>91</v>
      </c>
      <c r="E39" s="29" t="n">
        <v>1</v>
      </c>
      <c r="F39" s="30"/>
      <c r="G39" s="28" t="s">
        <v>92</v>
      </c>
      <c r="H39" s="31"/>
      <c r="I39" s="31"/>
      <c r="J39" s="29"/>
      <c r="K39" s="28" t="s">
        <v>93</v>
      </c>
      <c r="L39" s="32"/>
      <c r="M39" s="31"/>
      <c r="N39" s="28" t="s">
        <v>94</v>
      </c>
      <c r="O39" s="31"/>
      <c r="P39" s="33" t="n">
        <f aca="false">IF(AND(A39&lt;&gt;"",COUNT(F39,H39,I39,J39)=4),1,0)</f>
        <v>0</v>
      </c>
      <c r="Q39" s="34" t="str">
        <f aca="false">IF($P39=1,IF(D39="100ml",1/IF(N(E39)&gt;0,E39,1),1),"")</f>
        <v/>
      </c>
      <c r="R39" s="35" t="str">
        <f aca="false">IF($P39=1,ROUND(IF(G39="kcal",F39*KCAL_KJ,F39)*Q39,9),"")</f>
        <v/>
      </c>
      <c r="S39" s="36" t="str">
        <f aca="false">IF($P39=1,ROUND(H39*Q39,9),"")</f>
        <v/>
      </c>
      <c r="T39" s="36" t="str">
        <f aca="false">IF($P39=1,ROUND(I39*Q39,9),"")</f>
        <v/>
      </c>
      <c r="U39" s="35" t="str">
        <f aca="false">IF($P39=1,ROUND(IF(K39="mg sodium",J39,J39*SALT_NA)*Q39,9),"")</f>
        <v/>
      </c>
      <c r="V39" s="36" t="str">
        <f aca="false">IF($P39=1,ROUND(N(M39)*Q39,9),"")</f>
        <v/>
      </c>
      <c r="W39" s="36" t="str">
        <f aca="false">IF($P39=1,ROUND(N(O39)*Q39,9),"")</f>
        <v/>
      </c>
      <c r="X39" s="33" t="str">
        <f aca="false">IF($P39=1,COUNTIF(Tbl_Energy,"&lt;"&amp;R39),"")</f>
        <v/>
      </c>
      <c r="Y39" s="33" t="str">
        <f aca="false">IF($P39=1,COUNTIF(Tbl_SatFat,"&lt;"&amp;S39),"")</f>
        <v/>
      </c>
      <c r="Z39" s="33" t="str">
        <f aca="false">IF($P39=1,COUNTIF(Tbl_Sugar,"&lt;"&amp;T39),"")</f>
        <v/>
      </c>
      <c r="AA39" s="33" t="str">
        <f aca="false">IF($P39=1,COUNTIF(Tbl_Sodium,"&lt;"&amp;U39),"")</f>
        <v/>
      </c>
      <c r="AB39" s="33" t="str">
        <f aca="false">IF($P39=1,X39+Y39+Z39+AA39,"")</f>
        <v/>
      </c>
      <c r="AC39" s="33" t="str">
        <f aca="false">IF($P39=1,IF(N(L39)&gt;80,5,IF(N(L39)&gt;60,2,IF(N(L39)&gt;40,1,0))),"")</f>
        <v/>
      </c>
      <c r="AD39" s="33" t="str">
        <f aca="false">IF($P39=1,IF(N39="NSP",COUNTIF(Tbl_NSP,"&lt;"&amp;V39),COUNTIF(Tbl_AOAC,"&lt;"&amp;V39)),"")</f>
        <v/>
      </c>
      <c r="AE39" s="33" t="str">
        <f aca="false">IF($P39=1,COUNTIF(Tbl_Protein,"&lt;"&amp;W39),"")</f>
        <v/>
      </c>
      <c r="AF39" s="33" t="str">
        <f aca="false">IF($P39=1,IF(AND(AB39&gt;=Protein_Cap,AC39&lt;FVN_Max),"No","Yes"),"")</f>
        <v/>
      </c>
      <c r="AG39" s="33" t="str">
        <f aca="false">IF($P39=1,AB39-AC39-AD39-IF(AF39="Yes",AE39,0),"")</f>
        <v/>
      </c>
      <c r="AH39" s="33" t="str">
        <f aca="false">IF($P39=1,IF(C39="Drink",Thr_Drink,Thr_Food),"")</f>
        <v/>
      </c>
      <c r="AI39" s="37" t="str">
        <f aca="false">IF($P39=1,IF(AG39&gt;=AH39,"HFSS","Not HFSS"),"")</f>
        <v/>
      </c>
      <c r="AJ39" s="33" t="str">
        <f aca="false">IF($P39=1,IF(AI39="HFSS",AG39-AH39+1,""),"")</f>
        <v/>
      </c>
      <c r="AK39" s="37" t="str">
        <f aca="false">IF($P39=1,IF(AI39="Not HFSS",AH39-1-AG39,""),"")</f>
        <v/>
      </c>
      <c r="AL39" s="38" t="str">
        <f aca="false">IF($P39=1,IF(AND(AF39="No",AB39&lt;=Protein_Cap+1,AE39&gt;0),"Yes: lose "&amp;(AB39-Protein_Cap+1)&amp;" A point"&amp;IF(AB39-Protein_Cap+1&gt;1,"s",""),""),"")</f>
        <v/>
      </c>
      <c r="AM39" s="39" t="str">
        <f aca="false">IF($P39=1,IF(X39=0,"",(R39-INDEX(Tbl_Energy,X39))/R39),"")</f>
        <v/>
      </c>
      <c r="AN39" s="39" t="str">
        <f aca="false">IF($P39=1,IF(Y39=0,"",(S39-INDEX(Tbl_SatFat,Y39))/S39),"")</f>
        <v/>
      </c>
      <c r="AO39" s="39" t="str">
        <f aca="false">IF($P39=1,IF(Z39=0,"",(T39-INDEX(Tbl_Sugar,Z39))/T39),"")</f>
        <v/>
      </c>
      <c r="AP39" s="39" t="str">
        <f aca="false">IF($P39=1,IF(AA39=0,"",(U39-INDEX(Tbl_Sodium,AA39))/U39),"")</f>
        <v/>
      </c>
      <c r="AQ39" s="38" t="str">
        <f aca="false">IF($P39=1,IF(COUNT(AM39:AP39)=0,"",INDEX($AM$12:$AP$12,MATCH(MIN(AM39:AP39),AM39:AP39,0))&amp;": cut "&amp;TEXT(MIN(AM39:AP39),"0.0%")),"")</f>
        <v/>
      </c>
    </row>
    <row r="40" customFormat="false" ht="15" hidden="false" customHeight="false" outlineLevel="0" collapsed="false">
      <c r="A40" s="27"/>
      <c r="B40" s="27"/>
      <c r="C40" s="28" t="s">
        <v>90</v>
      </c>
      <c r="D40" s="28" t="s">
        <v>91</v>
      </c>
      <c r="E40" s="29" t="n">
        <v>1</v>
      </c>
      <c r="F40" s="30"/>
      <c r="G40" s="28" t="s">
        <v>92</v>
      </c>
      <c r="H40" s="31"/>
      <c r="I40" s="31"/>
      <c r="J40" s="29"/>
      <c r="K40" s="28" t="s">
        <v>93</v>
      </c>
      <c r="L40" s="32"/>
      <c r="M40" s="31"/>
      <c r="N40" s="28" t="s">
        <v>94</v>
      </c>
      <c r="O40" s="31"/>
      <c r="P40" s="33" t="n">
        <f aca="false">IF(AND(A40&lt;&gt;"",COUNT(F40,H40,I40,J40)=4),1,0)</f>
        <v>0</v>
      </c>
      <c r="Q40" s="34" t="str">
        <f aca="false">IF($P40=1,IF(D40="100ml",1/IF(N(E40)&gt;0,E40,1),1),"")</f>
        <v/>
      </c>
      <c r="R40" s="35" t="str">
        <f aca="false">IF($P40=1,ROUND(IF(G40="kcal",F40*KCAL_KJ,F40)*Q40,9),"")</f>
        <v/>
      </c>
      <c r="S40" s="36" t="str">
        <f aca="false">IF($P40=1,ROUND(H40*Q40,9),"")</f>
        <v/>
      </c>
      <c r="T40" s="36" t="str">
        <f aca="false">IF($P40=1,ROUND(I40*Q40,9),"")</f>
        <v/>
      </c>
      <c r="U40" s="35" t="str">
        <f aca="false">IF($P40=1,ROUND(IF(K40="mg sodium",J40,J40*SALT_NA)*Q40,9),"")</f>
        <v/>
      </c>
      <c r="V40" s="36" t="str">
        <f aca="false">IF($P40=1,ROUND(N(M40)*Q40,9),"")</f>
        <v/>
      </c>
      <c r="W40" s="36" t="str">
        <f aca="false">IF($P40=1,ROUND(N(O40)*Q40,9),"")</f>
        <v/>
      </c>
      <c r="X40" s="33" t="str">
        <f aca="false">IF($P40=1,COUNTIF(Tbl_Energy,"&lt;"&amp;R40),"")</f>
        <v/>
      </c>
      <c r="Y40" s="33" t="str">
        <f aca="false">IF($P40=1,COUNTIF(Tbl_SatFat,"&lt;"&amp;S40),"")</f>
        <v/>
      </c>
      <c r="Z40" s="33" t="str">
        <f aca="false">IF($P40=1,COUNTIF(Tbl_Sugar,"&lt;"&amp;T40),"")</f>
        <v/>
      </c>
      <c r="AA40" s="33" t="str">
        <f aca="false">IF($P40=1,COUNTIF(Tbl_Sodium,"&lt;"&amp;U40),"")</f>
        <v/>
      </c>
      <c r="AB40" s="33" t="str">
        <f aca="false">IF($P40=1,X40+Y40+Z40+AA40,"")</f>
        <v/>
      </c>
      <c r="AC40" s="33" t="str">
        <f aca="false">IF($P40=1,IF(N(L40)&gt;80,5,IF(N(L40)&gt;60,2,IF(N(L40)&gt;40,1,0))),"")</f>
        <v/>
      </c>
      <c r="AD40" s="33" t="str">
        <f aca="false">IF($P40=1,IF(N40="NSP",COUNTIF(Tbl_NSP,"&lt;"&amp;V40),COUNTIF(Tbl_AOAC,"&lt;"&amp;V40)),"")</f>
        <v/>
      </c>
      <c r="AE40" s="33" t="str">
        <f aca="false">IF($P40=1,COUNTIF(Tbl_Protein,"&lt;"&amp;W40),"")</f>
        <v/>
      </c>
      <c r="AF40" s="33" t="str">
        <f aca="false">IF($P40=1,IF(AND(AB40&gt;=Protein_Cap,AC40&lt;FVN_Max),"No","Yes"),"")</f>
        <v/>
      </c>
      <c r="AG40" s="33" t="str">
        <f aca="false">IF($P40=1,AB40-AC40-AD40-IF(AF40="Yes",AE40,0),"")</f>
        <v/>
      </c>
      <c r="AH40" s="33" t="str">
        <f aca="false">IF($P40=1,IF(C40="Drink",Thr_Drink,Thr_Food),"")</f>
        <v/>
      </c>
      <c r="AI40" s="37" t="str">
        <f aca="false">IF($P40=1,IF(AG40&gt;=AH40,"HFSS","Not HFSS"),"")</f>
        <v/>
      </c>
      <c r="AJ40" s="33" t="str">
        <f aca="false">IF($P40=1,IF(AI40="HFSS",AG40-AH40+1,""),"")</f>
        <v/>
      </c>
      <c r="AK40" s="37" t="str">
        <f aca="false">IF($P40=1,IF(AI40="Not HFSS",AH40-1-AG40,""),"")</f>
        <v/>
      </c>
      <c r="AL40" s="38" t="str">
        <f aca="false">IF($P40=1,IF(AND(AF40="No",AB40&lt;=Protein_Cap+1,AE40&gt;0),"Yes: lose "&amp;(AB40-Protein_Cap+1)&amp;" A point"&amp;IF(AB40-Protein_Cap+1&gt;1,"s",""),""),"")</f>
        <v/>
      </c>
      <c r="AM40" s="39" t="str">
        <f aca="false">IF($P40=1,IF(X40=0,"",(R40-INDEX(Tbl_Energy,X40))/R40),"")</f>
        <v/>
      </c>
      <c r="AN40" s="39" t="str">
        <f aca="false">IF($P40=1,IF(Y40=0,"",(S40-INDEX(Tbl_SatFat,Y40))/S40),"")</f>
        <v/>
      </c>
      <c r="AO40" s="39" t="str">
        <f aca="false">IF($P40=1,IF(Z40=0,"",(T40-INDEX(Tbl_Sugar,Z40))/T40),"")</f>
        <v/>
      </c>
      <c r="AP40" s="39" t="str">
        <f aca="false">IF($P40=1,IF(AA40=0,"",(U40-INDEX(Tbl_Sodium,AA40))/U40),"")</f>
        <v/>
      </c>
      <c r="AQ40" s="38" t="str">
        <f aca="false">IF($P40=1,IF(COUNT(AM40:AP40)=0,"",INDEX($AM$12:$AP$12,MATCH(MIN(AM40:AP40),AM40:AP40,0))&amp;": cut "&amp;TEXT(MIN(AM40:AP40),"0.0%")),"")</f>
        <v/>
      </c>
    </row>
    <row r="41" customFormat="false" ht="15" hidden="false" customHeight="false" outlineLevel="0" collapsed="false">
      <c r="A41" s="27"/>
      <c r="B41" s="27"/>
      <c r="C41" s="28" t="s">
        <v>90</v>
      </c>
      <c r="D41" s="28" t="s">
        <v>91</v>
      </c>
      <c r="E41" s="29" t="n">
        <v>1</v>
      </c>
      <c r="F41" s="30"/>
      <c r="G41" s="28" t="s">
        <v>92</v>
      </c>
      <c r="H41" s="31"/>
      <c r="I41" s="31"/>
      <c r="J41" s="29"/>
      <c r="K41" s="28" t="s">
        <v>93</v>
      </c>
      <c r="L41" s="32"/>
      <c r="M41" s="31"/>
      <c r="N41" s="28" t="s">
        <v>94</v>
      </c>
      <c r="O41" s="31"/>
      <c r="P41" s="33" t="n">
        <f aca="false">IF(AND(A41&lt;&gt;"",COUNT(F41,H41,I41,J41)=4),1,0)</f>
        <v>0</v>
      </c>
      <c r="Q41" s="34" t="str">
        <f aca="false">IF($P41=1,IF(D41="100ml",1/IF(N(E41)&gt;0,E41,1),1),"")</f>
        <v/>
      </c>
      <c r="R41" s="35" t="str">
        <f aca="false">IF($P41=1,ROUND(IF(G41="kcal",F41*KCAL_KJ,F41)*Q41,9),"")</f>
        <v/>
      </c>
      <c r="S41" s="36" t="str">
        <f aca="false">IF($P41=1,ROUND(H41*Q41,9),"")</f>
        <v/>
      </c>
      <c r="T41" s="36" t="str">
        <f aca="false">IF($P41=1,ROUND(I41*Q41,9),"")</f>
        <v/>
      </c>
      <c r="U41" s="35" t="str">
        <f aca="false">IF($P41=1,ROUND(IF(K41="mg sodium",J41,J41*SALT_NA)*Q41,9),"")</f>
        <v/>
      </c>
      <c r="V41" s="36" t="str">
        <f aca="false">IF($P41=1,ROUND(N(M41)*Q41,9),"")</f>
        <v/>
      </c>
      <c r="W41" s="36" t="str">
        <f aca="false">IF($P41=1,ROUND(N(O41)*Q41,9),"")</f>
        <v/>
      </c>
      <c r="X41" s="33" t="str">
        <f aca="false">IF($P41=1,COUNTIF(Tbl_Energy,"&lt;"&amp;R41),"")</f>
        <v/>
      </c>
      <c r="Y41" s="33" t="str">
        <f aca="false">IF($P41=1,COUNTIF(Tbl_SatFat,"&lt;"&amp;S41),"")</f>
        <v/>
      </c>
      <c r="Z41" s="33" t="str">
        <f aca="false">IF($P41=1,COUNTIF(Tbl_Sugar,"&lt;"&amp;T41),"")</f>
        <v/>
      </c>
      <c r="AA41" s="33" t="str">
        <f aca="false">IF($P41=1,COUNTIF(Tbl_Sodium,"&lt;"&amp;U41),"")</f>
        <v/>
      </c>
      <c r="AB41" s="33" t="str">
        <f aca="false">IF($P41=1,X41+Y41+Z41+AA41,"")</f>
        <v/>
      </c>
      <c r="AC41" s="33" t="str">
        <f aca="false">IF($P41=1,IF(N(L41)&gt;80,5,IF(N(L41)&gt;60,2,IF(N(L41)&gt;40,1,0))),"")</f>
        <v/>
      </c>
      <c r="AD41" s="33" t="str">
        <f aca="false">IF($P41=1,IF(N41="NSP",COUNTIF(Tbl_NSP,"&lt;"&amp;V41),COUNTIF(Tbl_AOAC,"&lt;"&amp;V41)),"")</f>
        <v/>
      </c>
      <c r="AE41" s="33" t="str">
        <f aca="false">IF($P41=1,COUNTIF(Tbl_Protein,"&lt;"&amp;W41),"")</f>
        <v/>
      </c>
      <c r="AF41" s="33" t="str">
        <f aca="false">IF($P41=1,IF(AND(AB41&gt;=Protein_Cap,AC41&lt;FVN_Max),"No","Yes"),"")</f>
        <v/>
      </c>
      <c r="AG41" s="33" t="str">
        <f aca="false">IF($P41=1,AB41-AC41-AD41-IF(AF41="Yes",AE41,0),"")</f>
        <v/>
      </c>
      <c r="AH41" s="33" t="str">
        <f aca="false">IF($P41=1,IF(C41="Drink",Thr_Drink,Thr_Food),"")</f>
        <v/>
      </c>
      <c r="AI41" s="37" t="str">
        <f aca="false">IF($P41=1,IF(AG41&gt;=AH41,"HFSS","Not HFSS"),"")</f>
        <v/>
      </c>
      <c r="AJ41" s="33" t="str">
        <f aca="false">IF($P41=1,IF(AI41="HFSS",AG41-AH41+1,""),"")</f>
        <v/>
      </c>
      <c r="AK41" s="37" t="str">
        <f aca="false">IF($P41=1,IF(AI41="Not HFSS",AH41-1-AG41,""),"")</f>
        <v/>
      </c>
      <c r="AL41" s="38" t="str">
        <f aca="false">IF($P41=1,IF(AND(AF41="No",AB41&lt;=Protein_Cap+1,AE41&gt;0),"Yes: lose "&amp;(AB41-Protein_Cap+1)&amp;" A point"&amp;IF(AB41-Protein_Cap+1&gt;1,"s",""),""),"")</f>
        <v/>
      </c>
      <c r="AM41" s="39" t="str">
        <f aca="false">IF($P41=1,IF(X41=0,"",(R41-INDEX(Tbl_Energy,X41))/R41),"")</f>
        <v/>
      </c>
      <c r="AN41" s="39" t="str">
        <f aca="false">IF($P41=1,IF(Y41=0,"",(S41-INDEX(Tbl_SatFat,Y41))/S41),"")</f>
        <v/>
      </c>
      <c r="AO41" s="39" t="str">
        <f aca="false">IF($P41=1,IF(Z41=0,"",(T41-INDEX(Tbl_Sugar,Z41))/T41),"")</f>
        <v/>
      </c>
      <c r="AP41" s="39" t="str">
        <f aca="false">IF($P41=1,IF(AA41=0,"",(U41-INDEX(Tbl_Sodium,AA41))/U41),"")</f>
        <v/>
      </c>
      <c r="AQ41" s="38" t="str">
        <f aca="false">IF($P41=1,IF(COUNT(AM41:AP41)=0,"",INDEX($AM$12:$AP$12,MATCH(MIN(AM41:AP41),AM41:AP41,0))&amp;": cut "&amp;TEXT(MIN(AM41:AP41),"0.0%")),"")</f>
        <v/>
      </c>
    </row>
    <row r="42" customFormat="false" ht="15" hidden="false" customHeight="false" outlineLevel="0" collapsed="false">
      <c r="A42" s="27"/>
      <c r="B42" s="27"/>
      <c r="C42" s="28" t="s">
        <v>90</v>
      </c>
      <c r="D42" s="28" t="s">
        <v>91</v>
      </c>
      <c r="E42" s="29" t="n">
        <v>1</v>
      </c>
      <c r="F42" s="30"/>
      <c r="G42" s="28" t="s">
        <v>92</v>
      </c>
      <c r="H42" s="31"/>
      <c r="I42" s="31"/>
      <c r="J42" s="29"/>
      <c r="K42" s="28" t="s">
        <v>93</v>
      </c>
      <c r="L42" s="32"/>
      <c r="M42" s="31"/>
      <c r="N42" s="28" t="s">
        <v>94</v>
      </c>
      <c r="O42" s="31"/>
      <c r="P42" s="33" t="n">
        <f aca="false">IF(AND(A42&lt;&gt;"",COUNT(F42,H42,I42,J42)=4),1,0)</f>
        <v>0</v>
      </c>
      <c r="Q42" s="34" t="str">
        <f aca="false">IF($P42=1,IF(D42="100ml",1/IF(N(E42)&gt;0,E42,1),1),"")</f>
        <v/>
      </c>
      <c r="R42" s="35" t="str">
        <f aca="false">IF($P42=1,ROUND(IF(G42="kcal",F42*KCAL_KJ,F42)*Q42,9),"")</f>
        <v/>
      </c>
      <c r="S42" s="36" t="str">
        <f aca="false">IF($P42=1,ROUND(H42*Q42,9),"")</f>
        <v/>
      </c>
      <c r="T42" s="36" t="str">
        <f aca="false">IF($P42=1,ROUND(I42*Q42,9),"")</f>
        <v/>
      </c>
      <c r="U42" s="35" t="str">
        <f aca="false">IF($P42=1,ROUND(IF(K42="mg sodium",J42,J42*SALT_NA)*Q42,9),"")</f>
        <v/>
      </c>
      <c r="V42" s="36" t="str">
        <f aca="false">IF($P42=1,ROUND(N(M42)*Q42,9),"")</f>
        <v/>
      </c>
      <c r="W42" s="36" t="str">
        <f aca="false">IF($P42=1,ROUND(N(O42)*Q42,9),"")</f>
        <v/>
      </c>
      <c r="X42" s="33" t="str">
        <f aca="false">IF($P42=1,COUNTIF(Tbl_Energy,"&lt;"&amp;R42),"")</f>
        <v/>
      </c>
      <c r="Y42" s="33" t="str">
        <f aca="false">IF($P42=1,COUNTIF(Tbl_SatFat,"&lt;"&amp;S42),"")</f>
        <v/>
      </c>
      <c r="Z42" s="33" t="str">
        <f aca="false">IF($P42=1,COUNTIF(Tbl_Sugar,"&lt;"&amp;T42),"")</f>
        <v/>
      </c>
      <c r="AA42" s="33" t="str">
        <f aca="false">IF($P42=1,COUNTIF(Tbl_Sodium,"&lt;"&amp;U42),"")</f>
        <v/>
      </c>
      <c r="AB42" s="33" t="str">
        <f aca="false">IF($P42=1,X42+Y42+Z42+AA42,"")</f>
        <v/>
      </c>
      <c r="AC42" s="33" t="str">
        <f aca="false">IF($P42=1,IF(N(L42)&gt;80,5,IF(N(L42)&gt;60,2,IF(N(L42)&gt;40,1,0))),"")</f>
        <v/>
      </c>
      <c r="AD42" s="33" t="str">
        <f aca="false">IF($P42=1,IF(N42="NSP",COUNTIF(Tbl_NSP,"&lt;"&amp;V42),COUNTIF(Tbl_AOAC,"&lt;"&amp;V42)),"")</f>
        <v/>
      </c>
      <c r="AE42" s="33" t="str">
        <f aca="false">IF($P42=1,COUNTIF(Tbl_Protein,"&lt;"&amp;W42),"")</f>
        <v/>
      </c>
      <c r="AF42" s="33" t="str">
        <f aca="false">IF($P42=1,IF(AND(AB42&gt;=Protein_Cap,AC42&lt;FVN_Max),"No","Yes"),"")</f>
        <v/>
      </c>
      <c r="AG42" s="33" t="str">
        <f aca="false">IF($P42=1,AB42-AC42-AD42-IF(AF42="Yes",AE42,0),"")</f>
        <v/>
      </c>
      <c r="AH42" s="33" t="str">
        <f aca="false">IF($P42=1,IF(C42="Drink",Thr_Drink,Thr_Food),"")</f>
        <v/>
      </c>
      <c r="AI42" s="37" t="str">
        <f aca="false">IF($P42=1,IF(AG42&gt;=AH42,"HFSS","Not HFSS"),"")</f>
        <v/>
      </c>
      <c r="AJ42" s="33" t="str">
        <f aca="false">IF($P42=1,IF(AI42="HFSS",AG42-AH42+1,""),"")</f>
        <v/>
      </c>
      <c r="AK42" s="37" t="str">
        <f aca="false">IF($P42=1,IF(AI42="Not HFSS",AH42-1-AG42,""),"")</f>
        <v/>
      </c>
      <c r="AL42" s="38" t="str">
        <f aca="false">IF($P42=1,IF(AND(AF42="No",AB42&lt;=Protein_Cap+1,AE42&gt;0),"Yes: lose "&amp;(AB42-Protein_Cap+1)&amp;" A point"&amp;IF(AB42-Protein_Cap+1&gt;1,"s",""),""),"")</f>
        <v/>
      </c>
      <c r="AM42" s="39" t="str">
        <f aca="false">IF($P42=1,IF(X42=0,"",(R42-INDEX(Tbl_Energy,X42))/R42),"")</f>
        <v/>
      </c>
      <c r="AN42" s="39" t="str">
        <f aca="false">IF($P42=1,IF(Y42=0,"",(S42-INDEX(Tbl_SatFat,Y42))/S42),"")</f>
        <v/>
      </c>
      <c r="AO42" s="39" t="str">
        <f aca="false">IF($P42=1,IF(Z42=0,"",(T42-INDEX(Tbl_Sugar,Z42))/T42),"")</f>
        <v/>
      </c>
      <c r="AP42" s="39" t="str">
        <f aca="false">IF($P42=1,IF(AA42=0,"",(U42-INDEX(Tbl_Sodium,AA42))/U42),"")</f>
        <v/>
      </c>
      <c r="AQ42" s="38" t="str">
        <f aca="false">IF($P42=1,IF(COUNT(AM42:AP42)=0,"",INDEX($AM$12:$AP$12,MATCH(MIN(AM42:AP42),AM42:AP42,0))&amp;": cut "&amp;TEXT(MIN(AM42:AP42),"0.0%")),"")</f>
        <v/>
      </c>
    </row>
    <row r="43" customFormat="false" ht="15" hidden="false" customHeight="false" outlineLevel="0" collapsed="false">
      <c r="A43" s="27"/>
      <c r="B43" s="27"/>
      <c r="C43" s="28" t="s">
        <v>90</v>
      </c>
      <c r="D43" s="28" t="s">
        <v>91</v>
      </c>
      <c r="E43" s="29" t="n">
        <v>1</v>
      </c>
      <c r="F43" s="30"/>
      <c r="G43" s="28" t="s">
        <v>92</v>
      </c>
      <c r="H43" s="31"/>
      <c r="I43" s="31"/>
      <c r="J43" s="29"/>
      <c r="K43" s="28" t="s">
        <v>93</v>
      </c>
      <c r="L43" s="32"/>
      <c r="M43" s="31"/>
      <c r="N43" s="28" t="s">
        <v>94</v>
      </c>
      <c r="O43" s="31"/>
      <c r="P43" s="33" t="n">
        <f aca="false">IF(AND(A43&lt;&gt;"",COUNT(F43,H43,I43,J43)=4),1,0)</f>
        <v>0</v>
      </c>
      <c r="Q43" s="34" t="str">
        <f aca="false">IF($P43=1,IF(D43="100ml",1/IF(N(E43)&gt;0,E43,1),1),"")</f>
        <v/>
      </c>
      <c r="R43" s="35" t="str">
        <f aca="false">IF($P43=1,ROUND(IF(G43="kcal",F43*KCAL_KJ,F43)*Q43,9),"")</f>
        <v/>
      </c>
      <c r="S43" s="36" t="str">
        <f aca="false">IF($P43=1,ROUND(H43*Q43,9),"")</f>
        <v/>
      </c>
      <c r="T43" s="36" t="str">
        <f aca="false">IF($P43=1,ROUND(I43*Q43,9),"")</f>
        <v/>
      </c>
      <c r="U43" s="35" t="str">
        <f aca="false">IF($P43=1,ROUND(IF(K43="mg sodium",J43,J43*SALT_NA)*Q43,9),"")</f>
        <v/>
      </c>
      <c r="V43" s="36" t="str">
        <f aca="false">IF($P43=1,ROUND(N(M43)*Q43,9),"")</f>
        <v/>
      </c>
      <c r="W43" s="36" t="str">
        <f aca="false">IF($P43=1,ROUND(N(O43)*Q43,9),"")</f>
        <v/>
      </c>
      <c r="X43" s="33" t="str">
        <f aca="false">IF($P43=1,COUNTIF(Tbl_Energy,"&lt;"&amp;R43),"")</f>
        <v/>
      </c>
      <c r="Y43" s="33" t="str">
        <f aca="false">IF($P43=1,COUNTIF(Tbl_SatFat,"&lt;"&amp;S43),"")</f>
        <v/>
      </c>
      <c r="Z43" s="33" t="str">
        <f aca="false">IF($P43=1,COUNTIF(Tbl_Sugar,"&lt;"&amp;T43),"")</f>
        <v/>
      </c>
      <c r="AA43" s="33" t="str">
        <f aca="false">IF($P43=1,COUNTIF(Tbl_Sodium,"&lt;"&amp;U43),"")</f>
        <v/>
      </c>
      <c r="AB43" s="33" t="str">
        <f aca="false">IF($P43=1,X43+Y43+Z43+AA43,"")</f>
        <v/>
      </c>
      <c r="AC43" s="33" t="str">
        <f aca="false">IF($P43=1,IF(N(L43)&gt;80,5,IF(N(L43)&gt;60,2,IF(N(L43)&gt;40,1,0))),"")</f>
        <v/>
      </c>
      <c r="AD43" s="33" t="str">
        <f aca="false">IF($P43=1,IF(N43="NSP",COUNTIF(Tbl_NSP,"&lt;"&amp;V43),COUNTIF(Tbl_AOAC,"&lt;"&amp;V43)),"")</f>
        <v/>
      </c>
      <c r="AE43" s="33" t="str">
        <f aca="false">IF($P43=1,COUNTIF(Tbl_Protein,"&lt;"&amp;W43),"")</f>
        <v/>
      </c>
      <c r="AF43" s="33" t="str">
        <f aca="false">IF($P43=1,IF(AND(AB43&gt;=Protein_Cap,AC43&lt;FVN_Max),"No","Yes"),"")</f>
        <v/>
      </c>
      <c r="AG43" s="33" t="str">
        <f aca="false">IF($P43=1,AB43-AC43-AD43-IF(AF43="Yes",AE43,0),"")</f>
        <v/>
      </c>
      <c r="AH43" s="33" t="str">
        <f aca="false">IF($P43=1,IF(C43="Drink",Thr_Drink,Thr_Food),"")</f>
        <v/>
      </c>
      <c r="AI43" s="37" t="str">
        <f aca="false">IF($P43=1,IF(AG43&gt;=AH43,"HFSS","Not HFSS"),"")</f>
        <v/>
      </c>
      <c r="AJ43" s="33" t="str">
        <f aca="false">IF($P43=1,IF(AI43="HFSS",AG43-AH43+1,""),"")</f>
        <v/>
      </c>
      <c r="AK43" s="37" t="str">
        <f aca="false">IF($P43=1,IF(AI43="Not HFSS",AH43-1-AG43,""),"")</f>
        <v/>
      </c>
      <c r="AL43" s="38" t="str">
        <f aca="false">IF($P43=1,IF(AND(AF43="No",AB43&lt;=Protein_Cap+1,AE43&gt;0),"Yes: lose "&amp;(AB43-Protein_Cap+1)&amp;" A point"&amp;IF(AB43-Protein_Cap+1&gt;1,"s",""),""),"")</f>
        <v/>
      </c>
      <c r="AM43" s="39" t="str">
        <f aca="false">IF($P43=1,IF(X43=0,"",(R43-INDEX(Tbl_Energy,X43))/R43),"")</f>
        <v/>
      </c>
      <c r="AN43" s="39" t="str">
        <f aca="false">IF($P43=1,IF(Y43=0,"",(S43-INDEX(Tbl_SatFat,Y43))/S43),"")</f>
        <v/>
      </c>
      <c r="AO43" s="39" t="str">
        <f aca="false">IF($P43=1,IF(Z43=0,"",(T43-INDEX(Tbl_Sugar,Z43))/T43),"")</f>
        <v/>
      </c>
      <c r="AP43" s="39" t="str">
        <f aca="false">IF($P43=1,IF(AA43=0,"",(U43-INDEX(Tbl_Sodium,AA43))/U43),"")</f>
        <v/>
      </c>
      <c r="AQ43" s="38" t="str">
        <f aca="false">IF($P43=1,IF(COUNT(AM43:AP43)=0,"",INDEX($AM$12:$AP$12,MATCH(MIN(AM43:AP43),AM43:AP43,0))&amp;": cut "&amp;TEXT(MIN(AM43:AP43),"0.0%")),"")</f>
        <v/>
      </c>
    </row>
    <row r="44" customFormat="false" ht="15" hidden="false" customHeight="false" outlineLevel="0" collapsed="false">
      <c r="A44" s="27"/>
      <c r="B44" s="27"/>
      <c r="C44" s="28" t="s">
        <v>90</v>
      </c>
      <c r="D44" s="28" t="s">
        <v>91</v>
      </c>
      <c r="E44" s="29" t="n">
        <v>1</v>
      </c>
      <c r="F44" s="30"/>
      <c r="G44" s="28" t="s">
        <v>92</v>
      </c>
      <c r="H44" s="31"/>
      <c r="I44" s="31"/>
      <c r="J44" s="29"/>
      <c r="K44" s="28" t="s">
        <v>93</v>
      </c>
      <c r="L44" s="32"/>
      <c r="M44" s="31"/>
      <c r="N44" s="28" t="s">
        <v>94</v>
      </c>
      <c r="O44" s="31"/>
      <c r="P44" s="33" t="n">
        <f aca="false">IF(AND(A44&lt;&gt;"",COUNT(F44,H44,I44,J44)=4),1,0)</f>
        <v>0</v>
      </c>
      <c r="Q44" s="34" t="str">
        <f aca="false">IF($P44=1,IF(D44="100ml",1/IF(N(E44)&gt;0,E44,1),1),"")</f>
        <v/>
      </c>
      <c r="R44" s="35" t="str">
        <f aca="false">IF($P44=1,ROUND(IF(G44="kcal",F44*KCAL_KJ,F44)*Q44,9),"")</f>
        <v/>
      </c>
      <c r="S44" s="36" t="str">
        <f aca="false">IF($P44=1,ROUND(H44*Q44,9),"")</f>
        <v/>
      </c>
      <c r="T44" s="36" t="str">
        <f aca="false">IF($P44=1,ROUND(I44*Q44,9),"")</f>
        <v/>
      </c>
      <c r="U44" s="35" t="str">
        <f aca="false">IF($P44=1,ROUND(IF(K44="mg sodium",J44,J44*SALT_NA)*Q44,9),"")</f>
        <v/>
      </c>
      <c r="V44" s="36" t="str">
        <f aca="false">IF($P44=1,ROUND(N(M44)*Q44,9),"")</f>
        <v/>
      </c>
      <c r="W44" s="36" t="str">
        <f aca="false">IF($P44=1,ROUND(N(O44)*Q44,9),"")</f>
        <v/>
      </c>
      <c r="X44" s="33" t="str">
        <f aca="false">IF($P44=1,COUNTIF(Tbl_Energy,"&lt;"&amp;R44),"")</f>
        <v/>
      </c>
      <c r="Y44" s="33" t="str">
        <f aca="false">IF($P44=1,COUNTIF(Tbl_SatFat,"&lt;"&amp;S44),"")</f>
        <v/>
      </c>
      <c r="Z44" s="33" t="str">
        <f aca="false">IF($P44=1,COUNTIF(Tbl_Sugar,"&lt;"&amp;T44),"")</f>
        <v/>
      </c>
      <c r="AA44" s="33" t="str">
        <f aca="false">IF($P44=1,COUNTIF(Tbl_Sodium,"&lt;"&amp;U44),"")</f>
        <v/>
      </c>
      <c r="AB44" s="33" t="str">
        <f aca="false">IF($P44=1,X44+Y44+Z44+AA44,"")</f>
        <v/>
      </c>
      <c r="AC44" s="33" t="str">
        <f aca="false">IF($P44=1,IF(N(L44)&gt;80,5,IF(N(L44)&gt;60,2,IF(N(L44)&gt;40,1,0))),"")</f>
        <v/>
      </c>
      <c r="AD44" s="33" t="str">
        <f aca="false">IF($P44=1,IF(N44="NSP",COUNTIF(Tbl_NSP,"&lt;"&amp;V44),COUNTIF(Tbl_AOAC,"&lt;"&amp;V44)),"")</f>
        <v/>
      </c>
      <c r="AE44" s="33" t="str">
        <f aca="false">IF($P44=1,COUNTIF(Tbl_Protein,"&lt;"&amp;W44),"")</f>
        <v/>
      </c>
      <c r="AF44" s="33" t="str">
        <f aca="false">IF($P44=1,IF(AND(AB44&gt;=Protein_Cap,AC44&lt;FVN_Max),"No","Yes"),"")</f>
        <v/>
      </c>
      <c r="AG44" s="33" t="str">
        <f aca="false">IF($P44=1,AB44-AC44-AD44-IF(AF44="Yes",AE44,0),"")</f>
        <v/>
      </c>
      <c r="AH44" s="33" t="str">
        <f aca="false">IF($P44=1,IF(C44="Drink",Thr_Drink,Thr_Food),"")</f>
        <v/>
      </c>
      <c r="AI44" s="37" t="str">
        <f aca="false">IF($P44=1,IF(AG44&gt;=AH44,"HFSS","Not HFSS"),"")</f>
        <v/>
      </c>
      <c r="AJ44" s="33" t="str">
        <f aca="false">IF($P44=1,IF(AI44="HFSS",AG44-AH44+1,""),"")</f>
        <v/>
      </c>
      <c r="AK44" s="37" t="str">
        <f aca="false">IF($P44=1,IF(AI44="Not HFSS",AH44-1-AG44,""),"")</f>
        <v/>
      </c>
      <c r="AL44" s="38" t="str">
        <f aca="false">IF($P44=1,IF(AND(AF44="No",AB44&lt;=Protein_Cap+1,AE44&gt;0),"Yes: lose "&amp;(AB44-Protein_Cap+1)&amp;" A point"&amp;IF(AB44-Protein_Cap+1&gt;1,"s",""),""),"")</f>
        <v/>
      </c>
      <c r="AM44" s="39" t="str">
        <f aca="false">IF($P44=1,IF(X44=0,"",(R44-INDEX(Tbl_Energy,X44))/R44),"")</f>
        <v/>
      </c>
      <c r="AN44" s="39" t="str">
        <f aca="false">IF($P44=1,IF(Y44=0,"",(S44-INDEX(Tbl_SatFat,Y44))/S44),"")</f>
        <v/>
      </c>
      <c r="AO44" s="39" t="str">
        <f aca="false">IF($P44=1,IF(Z44=0,"",(T44-INDEX(Tbl_Sugar,Z44))/T44),"")</f>
        <v/>
      </c>
      <c r="AP44" s="39" t="str">
        <f aca="false">IF($P44=1,IF(AA44=0,"",(U44-INDEX(Tbl_Sodium,AA44))/U44),"")</f>
        <v/>
      </c>
      <c r="AQ44" s="38" t="str">
        <f aca="false">IF($P44=1,IF(COUNT(AM44:AP44)=0,"",INDEX($AM$12:$AP$12,MATCH(MIN(AM44:AP44),AM44:AP44,0))&amp;": cut "&amp;TEXT(MIN(AM44:AP44),"0.0%")),"")</f>
        <v/>
      </c>
    </row>
    <row r="45" customFormat="false" ht="15" hidden="false" customHeight="false" outlineLevel="0" collapsed="false">
      <c r="A45" s="27"/>
      <c r="B45" s="27"/>
      <c r="C45" s="28" t="s">
        <v>90</v>
      </c>
      <c r="D45" s="28" t="s">
        <v>91</v>
      </c>
      <c r="E45" s="29" t="n">
        <v>1</v>
      </c>
      <c r="F45" s="30"/>
      <c r="G45" s="28" t="s">
        <v>92</v>
      </c>
      <c r="H45" s="31"/>
      <c r="I45" s="31"/>
      <c r="J45" s="29"/>
      <c r="K45" s="28" t="s">
        <v>93</v>
      </c>
      <c r="L45" s="32"/>
      <c r="M45" s="31"/>
      <c r="N45" s="28" t="s">
        <v>94</v>
      </c>
      <c r="O45" s="31"/>
      <c r="P45" s="33" t="n">
        <f aca="false">IF(AND(A45&lt;&gt;"",COUNT(F45,H45,I45,J45)=4),1,0)</f>
        <v>0</v>
      </c>
      <c r="Q45" s="34" t="str">
        <f aca="false">IF($P45=1,IF(D45="100ml",1/IF(N(E45)&gt;0,E45,1),1),"")</f>
        <v/>
      </c>
      <c r="R45" s="35" t="str">
        <f aca="false">IF($P45=1,ROUND(IF(G45="kcal",F45*KCAL_KJ,F45)*Q45,9),"")</f>
        <v/>
      </c>
      <c r="S45" s="36" t="str">
        <f aca="false">IF($P45=1,ROUND(H45*Q45,9),"")</f>
        <v/>
      </c>
      <c r="T45" s="36" t="str">
        <f aca="false">IF($P45=1,ROUND(I45*Q45,9),"")</f>
        <v/>
      </c>
      <c r="U45" s="35" t="str">
        <f aca="false">IF($P45=1,ROUND(IF(K45="mg sodium",J45,J45*SALT_NA)*Q45,9),"")</f>
        <v/>
      </c>
      <c r="V45" s="36" t="str">
        <f aca="false">IF($P45=1,ROUND(N(M45)*Q45,9),"")</f>
        <v/>
      </c>
      <c r="W45" s="36" t="str">
        <f aca="false">IF($P45=1,ROUND(N(O45)*Q45,9),"")</f>
        <v/>
      </c>
      <c r="X45" s="33" t="str">
        <f aca="false">IF($P45=1,COUNTIF(Tbl_Energy,"&lt;"&amp;R45),"")</f>
        <v/>
      </c>
      <c r="Y45" s="33" t="str">
        <f aca="false">IF($P45=1,COUNTIF(Tbl_SatFat,"&lt;"&amp;S45),"")</f>
        <v/>
      </c>
      <c r="Z45" s="33" t="str">
        <f aca="false">IF($P45=1,COUNTIF(Tbl_Sugar,"&lt;"&amp;T45),"")</f>
        <v/>
      </c>
      <c r="AA45" s="33" t="str">
        <f aca="false">IF($P45=1,COUNTIF(Tbl_Sodium,"&lt;"&amp;U45),"")</f>
        <v/>
      </c>
      <c r="AB45" s="33" t="str">
        <f aca="false">IF($P45=1,X45+Y45+Z45+AA45,"")</f>
        <v/>
      </c>
      <c r="AC45" s="33" t="str">
        <f aca="false">IF($P45=1,IF(N(L45)&gt;80,5,IF(N(L45)&gt;60,2,IF(N(L45)&gt;40,1,0))),"")</f>
        <v/>
      </c>
      <c r="AD45" s="33" t="str">
        <f aca="false">IF($P45=1,IF(N45="NSP",COUNTIF(Tbl_NSP,"&lt;"&amp;V45),COUNTIF(Tbl_AOAC,"&lt;"&amp;V45)),"")</f>
        <v/>
      </c>
      <c r="AE45" s="33" t="str">
        <f aca="false">IF($P45=1,COUNTIF(Tbl_Protein,"&lt;"&amp;W45),"")</f>
        <v/>
      </c>
      <c r="AF45" s="33" t="str">
        <f aca="false">IF($P45=1,IF(AND(AB45&gt;=Protein_Cap,AC45&lt;FVN_Max),"No","Yes"),"")</f>
        <v/>
      </c>
      <c r="AG45" s="33" t="str">
        <f aca="false">IF($P45=1,AB45-AC45-AD45-IF(AF45="Yes",AE45,0),"")</f>
        <v/>
      </c>
      <c r="AH45" s="33" t="str">
        <f aca="false">IF($P45=1,IF(C45="Drink",Thr_Drink,Thr_Food),"")</f>
        <v/>
      </c>
      <c r="AI45" s="37" t="str">
        <f aca="false">IF($P45=1,IF(AG45&gt;=AH45,"HFSS","Not HFSS"),"")</f>
        <v/>
      </c>
      <c r="AJ45" s="33" t="str">
        <f aca="false">IF($P45=1,IF(AI45="HFSS",AG45-AH45+1,""),"")</f>
        <v/>
      </c>
      <c r="AK45" s="37" t="str">
        <f aca="false">IF($P45=1,IF(AI45="Not HFSS",AH45-1-AG45,""),"")</f>
        <v/>
      </c>
      <c r="AL45" s="38" t="str">
        <f aca="false">IF($P45=1,IF(AND(AF45="No",AB45&lt;=Protein_Cap+1,AE45&gt;0),"Yes: lose "&amp;(AB45-Protein_Cap+1)&amp;" A point"&amp;IF(AB45-Protein_Cap+1&gt;1,"s",""),""),"")</f>
        <v/>
      </c>
      <c r="AM45" s="39" t="str">
        <f aca="false">IF($P45=1,IF(X45=0,"",(R45-INDEX(Tbl_Energy,X45))/R45),"")</f>
        <v/>
      </c>
      <c r="AN45" s="39" t="str">
        <f aca="false">IF($P45=1,IF(Y45=0,"",(S45-INDEX(Tbl_SatFat,Y45))/S45),"")</f>
        <v/>
      </c>
      <c r="AO45" s="39" t="str">
        <f aca="false">IF($P45=1,IF(Z45=0,"",(T45-INDEX(Tbl_Sugar,Z45))/T45),"")</f>
        <v/>
      </c>
      <c r="AP45" s="39" t="str">
        <f aca="false">IF($P45=1,IF(AA45=0,"",(U45-INDEX(Tbl_Sodium,AA45))/U45),"")</f>
        <v/>
      </c>
      <c r="AQ45" s="38" t="str">
        <f aca="false">IF($P45=1,IF(COUNT(AM45:AP45)=0,"",INDEX($AM$12:$AP$12,MATCH(MIN(AM45:AP45),AM45:AP45,0))&amp;": cut "&amp;TEXT(MIN(AM45:AP45),"0.0%")),"")</f>
        <v/>
      </c>
    </row>
    <row r="46" customFormat="false" ht="15" hidden="false" customHeight="false" outlineLevel="0" collapsed="false">
      <c r="A46" s="27"/>
      <c r="B46" s="27"/>
      <c r="C46" s="28" t="s">
        <v>90</v>
      </c>
      <c r="D46" s="28" t="s">
        <v>91</v>
      </c>
      <c r="E46" s="29" t="n">
        <v>1</v>
      </c>
      <c r="F46" s="30"/>
      <c r="G46" s="28" t="s">
        <v>92</v>
      </c>
      <c r="H46" s="31"/>
      <c r="I46" s="31"/>
      <c r="J46" s="29"/>
      <c r="K46" s="28" t="s">
        <v>93</v>
      </c>
      <c r="L46" s="32"/>
      <c r="M46" s="31"/>
      <c r="N46" s="28" t="s">
        <v>94</v>
      </c>
      <c r="O46" s="31"/>
      <c r="P46" s="33" t="n">
        <f aca="false">IF(AND(A46&lt;&gt;"",COUNT(F46,H46,I46,J46)=4),1,0)</f>
        <v>0</v>
      </c>
      <c r="Q46" s="34" t="str">
        <f aca="false">IF($P46=1,IF(D46="100ml",1/IF(N(E46)&gt;0,E46,1),1),"")</f>
        <v/>
      </c>
      <c r="R46" s="35" t="str">
        <f aca="false">IF($P46=1,ROUND(IF(G46="kcal",F46*KCAL_KJ,F46)*Q46,9),"")</f>
        <v/>
      </c>
      <c r="S46" s="36" t="str">
        <f aca="false">IF($P46=1,ROUND(H46*Q46,9),"")</f>
        <v/>
      </c>
      <c r="T46" s="36" t="str">
        <f aca="false">IF($P46=1,ROUND(I46*Q46,9),"")</f>
        <v/>
      </c>
      <c r="U46" s="35" t="str">
        <f aca="false">IF($P46=1,ROUND(IF(K46="mg sodium",J46,J46*SALT_NA)*Q46,9),"")</f>
        <v/>
      </c>
      <c r="V46" s="36" t="str">
        <f aca="false">IF($P46=1,ROUND(N(M46)*Q46,9),"")</f>
        <v/>
      </c>
      <c r="W46" s="36" t="str">
        <f aca="false">IF($P46=1,ROUND(N(O46)*Q46,9),"")</f>
        <v/>
      </c>
      <c r="X46" s="33" t="str">
        <f aca="false">IF($P46=1,COUNTIF(Tbl_Energy,"&lt;"&amp;R46),"")</f>
        <v/>
      </c>
      <c r="Y46" s="33" t="str">
        <f aca="false">IF($P46=1,COUNTIF(Tbl_SatFat,"&lt;"&amp;S46),"")</f>
        <v/>
      </c>
      <c r="Z46" s="33" t="str">
        <f aca="false">IF($P46=1,COUNTIF(Tbl_Sugar,"&lt;"&amp;T46),"")</f>
        <v/>
      </c>
      <c r="AA46" s="33" t="str">
        <f aca="false">IF($P46=1,COUNTIF(Tbl_Sodium,"&lt;"&amp;U46),"")</f>
        <v/>
      </c>
      <c r="AB46" s="33" t="str">
        <f aca="false">IF($P46=1,X46+Y46+Z46+AA46,"")</f>
        <v/>
      </c>
      <c r="AC46" s="33" t="str">
        <f aca="false">IF($P46=1,IF(N(L46)&gt;80,5,IF(N(L46)&gt;60,2,IF(N(L46)&gt;40,1,0))),"")</f>
        <v/>
      </c>
      <c r="AD46" s="33" t="str">
        <f aca="false">IF($P46=1,IF(N46="NSP",COUNTIF(Tbl_NSP,"&lt;"&amp;V46),COUNTIF(Tbl_AOAC,"&lt;"&amp;V46)),"")</f>
        <v/>
      </c>
      <c r="AE46" s="33" t="str">
        <f aca="false">IF($P46=1,COUNTIF(Tbl_Protein,"&lt;"&amp;W46),"")</f>
        <v/>
      </c>
      <c r="AF46" s="33" t="str">
        <f aca="false">IF($P46=1,IF(AND(AB46&gt;=Protein_Cap,AC46&lt;FVN_Max),"No","Yes"),"")</f>
        <v/>
      </c>
      <c r="AG46" s="33" t="str">
        <f aca="false">IF($P46=1,AB46-AC46-AD46-IF(AF46="Yes",AE46,0),"")</f>
        <v/>
      </c>
      <c r="AH46" s="33" t="str">
        <f aca="false">IF($P46=1,IF(C46="Drink",Thr_Drink,Thr_Food),"")</f>
        <v/>
      </c>
      <c r="AI46" s="37" t="str">
        <f aca="false">IF($P46=1,IF(AG46&gt;=AH46,"HFSS","Not HFSS"),"")</f>
        <v/>
      </c>
      <c r="AJ46" s="33" t="str">
        <f aca="false">IF($P46=1,IF(AI46="HFSS",AG46-AH46+1,""),"")</f>
        <v/>
      </c>
      <c r="AK46" s="37" t="str">
        <f aca="false">IF($P46=1,IF(AI46="Not HFSS",AH46-1-AG46,""),"")</f>
        <v/>
      </c>
      <c r="AL46" s="38" t="str">
        <f aca="false">IF($P46=1,IF(AND(AF46="No",AB46&lt;=Protein_Cap+1,AE46&gt;0),"Yes: lose "&amp;(AB46-Protein_Cap+1)&amp;" A point"&amp;IF(AB46-Protein_Cap+1&gt;1,"s",""),""),"")</f>
        <v/>
      </c>
      <c r="AM46" s="39" t="str">
        <f aca="false">IF($P46=1,IF(X46=0,"",(R46-INDEX(Tbl_Energy,X46))/R46),"")</f>
        <v/>
      </c>
      <c r="AN46" s="39" t="str">
        <f aca="false">IF($P46=1,IF(Y46=0,"",(S46-INDEX(Tbl_SatFat,Y46))/S46),"")</f>
        <v/>
      </c>
      <c r="AO46" s="39" t="str">
        <f aca="false">IF($P46=1,IF(Z46=0,"",(T46-INDEX(Tbl_Sugar,Z46))/T46),"")</f>
        <v/>
      </c>
      <c r="AP46" s="39" t="str">
        <f aca="false">IF($P46=1,IF(AA46=0,"",(U46-INDEX(Tbl_Sodium,AA46))/U46),"")</f>
        <v/>
      </c>
      <c r="AQ46" s="38" t="str">
        <f aca="false">IF($P46=1,IF(COUNT(AM46:AP46)=0,"",INDEX($AM$12:$AP$12,MATCH(MIN(AM46:AP46),AM46:AP46,0))&amp;": cut "&amp;TEXT(MIN(AM46:AP46),"0.0%")),"")</f>
        <v/>
      </c>
    </row>
    <row r="47" customFormat="false" ht="15" hidden="false" customHeight="false" outlineLevel="0" collapsed="false">
      <c r="A47" s="27"/>
      <c r="B47" s="27"/>
      <c r="C47" s="28" t="s">
        <v>90</v>
      </c>
      <c r="D47" s="28" t="s">
        <v>91</v>
      </c>
      <c r="E47" s="29" t="n">
        <v>1</v>
      </c>
      <c r="F47" s="30"/>
      <c r="G47" s="28" t="s">
        <v>92</v>
      </c>
      <c r="H47" s="31"/>
      <c r="I47" s="31"/>
      <c r="J47" s="29"/>
      <c r="K47" s="28" t="s">
        <v>93</v>
      </c>
      <c r="L47" s="32"/>
      <c r="M47" s="31"/>
      <c r="N47" s="28" t="s">
        <v>94</v>
      </c>
      <c r="O47" s="31"/>
      <c r="P47" s="33" t="n">
        <f aca="false">IF(AND(A47&lt;&gt;"",COUNT(F47,H47,I47,J47)=4),1,0)</f>
        <v>0</v>
      </c>
      <c r="Q47" s="34" t="str">
        <f aca="false">IF($P47=1,IF(D47="100ml",1/IF(N(E47)&gt;0,E47,1),1),"")</f>
        <v/>
      </c>
      <c r="R47" s="35" t="str">
        <f aca="false">IF($P47=1,ROUND(IF(G47="kcal",F47*KCAL_KJ,F47)*Q47,9),"")</f>
        <v/>
      </c>
      <c r="S47" s="36" t="str">
        <f aca="false">IF($P47=1,ROUND(H47*Q47,9),"")</f>
        <v/>
      </c>
      <c r="T47" s="36" t="str">
        <f aca="false">IF($P47=1,ROUND(I47*Q47,9),"")</f>
        <v/>
      </c>
      <c r="U47" s="35" t="str">
        <f aca="false">IF($P47=1,ROUND(IF(K47="mg sodium",J47,J47*SALT_NA)*Q47,9),"")</f>
        <v/>
      </c>
      <c r="V47" s="36" t="str">
        <f aca="false">IF($P47=1,ROUND(N(M47)*Q47,9),"")</f>
        <v/>
      </c>
      <c r="W47" s="36" t="str">
        <f aca="false">IF($P47=1,ROUND(N(O47)*Q47,9),"")</f>
        <v/>
      </c>
      <c r="X47" s="33" t="str">
        <f aca="false">IF($P47=1,COUNTIF(Tbl_Energy,"&lt;"&amp;R47),"")</f>
        <v/>
      </c>
      <c r="Y47" s="33" t="str">
        <f aca="false">IF($P47=1,COUNTIF(Tbl_SatFat,"&lt;"&amp;S47),"")</f>
        <v/>
      </c>
      <c r="Z47" s="33" t="str">
        <f aca="false">IF($P47=1,COUNTIF(Tbl_Sugar,"&lt;"&amp;T47),"")</f>
        <v/>
      </c>
      <c r="AA47" s="33" t="str">
        <f aca="false">IF($P47=1,COUNTIF(Tbl_Sodium,"&lt;"&amp;U47),"")</f>
        <v/>
      </c>
      <c r="AB47" s="33" t="str">
        <f aca="false">IF($P47=1,X47+Y47+Z47+AA47,"")</f>
        <v/>
      </c>
      <c r="AC47" s="33" t="str">
        <f aca="false">IF($P47=1,IF(N(L47)&gt;80,5,IF(N(L47)&gt;60,2,IF(N(L47)&gt;40,1,0))),"")</f>
        <v/>
      </c>
      <c r="AD47" s="33" t="str">
        <f aca="false">IF($P47=1,IF(N47="NSP",COUNTIF(Tbl_NSP,"&lt;"&amp;V47),COUNTIF(Tbl_AOAC,"&lt;"&amp;V47)),"")</f>
        <v/>
      </c>
      <c r="AE47" s="33" t="str">
        <f aca="false">IF($P47=1,COUNTIF(Tbl_Protein,"&lt;"&amp;W47),"")</f>
        <v/>
      </c>
      <c r="AF47" s="33" t="str">
        <f aca="false">IF($P47=1,IF(AND(AB47&gt;=Protein_Cap,AC47&lt;FVN_Max),"No","Yes"),"")</f>
        <v/>
      </c>
      <c r="AG47" s="33" t="str">
        <f aca="false">IF($P47=1,AB47-AC47-AD47-IF(AF47="Yes",AE47,0),"")</f>
        <v/>
      </c>
      <c r="AH47" s="33" t="str">
        <f aca="false">IF($P47=1,IF(C47="Drink",Thr_Drink,Thr_Food),"")</f>
        <v/>
      </c>
      <c r="AI47" s="37" t="str">
        <f aca="false">IF($P47=1,IF(AG47&gt;=AH47,"HFSS","Not HFSS"),"")</f>
        <v/>
      </c>
      <c r="AJ47" s="33" t="str">
        <f aca="false">IF($P47=1,IF(AI47="HFSS",AG47-AH47+1,""),"")</f>
        <v/>
      </c>
      <c r="AK47" s="37" t="str">
        <f aca="false">IF($P47=1,IF(AI47="Not HFSS",AH47-1-AG47,""),"")</f>
        <v/>
      </c>
      <c r="AL47" s="38" t="str">
        <f aca="false">IF($P47=1,IF(AND(AF47="No",AB47&lt;=Protein_Cap+1,AE47&gt;0),"Yes: lose "&amp;(AB47-Protein_Cap+1)&amp;" A point"&amp;IF(AB47-Protein_Cap+1&gt;1,"s",""),""),"")</f>
        <v/>
      </c>
      <c r="AM47" s="39" t="str">
        <f aca="false">IF($P47=1,IF(X47=0,"",(R47-INDEX(Tbl_Energy,X47))/R47),"")</f>
        <v/>
      </c>
      <c r="AN47" s="39" t="str">
        <f aca="false">IF($P47=1,IF(Y47=0,"",(S47-INDEX(Tbl_SatFat,Y47))/S47),"")</f>
        <v/>
      </c>
      <c r="AO47" s="39" t="str">
        <f aca="false">IF($P47=1,IF(Z47=0,"",(T47-INDEX(Tbl_Sugar,Z47))/T47),"")</f>
        <v/>
      </c>
      <c r="AP47" s="39" t="str">
        <f aca="false">IF($P47=1,IF(AA47=0,"",(U47-INDEX(Tbl_Sodium,AA47))/U47),"")</f>
        <v/>
      </c>
      <c r="AQ47" s="38" t="str">
        <f aca="false">IF($P47=1,IF(COUNT(AM47:AP47)=0,"",INDEX($AM$12:$AP$12,MATCH(MIN(AM47:AP47),AM47:AP47,0))&amp;": cut "&amp;TEXT(MIN(AM47:AP47),"0.0%")),"")</f>
        <v/>
      </c>
    </row>
    <row r="48" customFormat="false" ht="15" hidden="false" customHeight="false" outlineLevel="0" collapsed="false">
      <c r="A48" s="27"/>
      <c r="B48" s="27"/>
      <c r="C48" s="28" t="s">
        <v>90</v>
      </c>
      <c r="D48" s="28" t="s">
        <v>91</v>
      </c>
      <c r="E48" s="29" t="n">
        <v>1</v>
      </c>
      <c r="F48" s="30"/>
      <c r="G48" s="28" t="s">
        <v>92</v>
      </c>
      <c r="H48" s="31"/>
      <c r="I48" s="31"/>
      <c r="J48" s="29"/>
      <c r="K48" s="28" t="s">
        <v>93</v>
      </c>
      <c r="L48" s="32"/>
      <c r="M48" s="31"/>
      <c r="N48" s="28" t="s">
        <v>94</v>
      </c>
      <c r="O48" s="31"/>
      <c r="P48" s="33" t="n">
        <f aca="false">IF(AND(A48&lt;&gt;"",COUNT(F48,H48,I48,J48)=4),1,0)</f>
        <v>0</v>
      </c>
      <c r="Q48" s="34" t="str">
        <f aca="false">IF($P48=1,IF(D48="100ml",1/IF(N(E48)&gt;0,E48,1),1),"")</f>
        <v/>
      </c>
      <c r="R48" s="35" t="str">
        <f aca="false">IF($P48=1,ROUND(IF(G48="kcal",F48*KCAL_KJ,F48)*Q48,9),"")</f>
        <v/>
      </c>
      <c r="S48" s="36" t="str">
        <f aca="false">IF($P48=1,ROUND(H48*Q48,9),"")</f>
        <v/>
      </c>
      <c r="T48" s="36" t="str">
        <f aca="false">IF($P48=1,ROUND(I48*Q48,9),"")</f>
        <v/>
      </c>
      <c r="U48" s="35" t="str">
        <f aca="false">IF($P48=1,ROUND(IF(K48="mg sodium",J48,J48*SALT_NA)*Q48,9),"")</f>
        <v/>
      </c>
      <c r="V48" s="36" t="str">
        <f aca="false">IF($P48=1,ROUND(N(M48)*Q48,9),"")</f>
        <v/>
      </c>
      <c r="W48" s="36" t="str">
        <f aca="false">IF($P48=1,ROUND(N(O48)*Q48,9),"")</f>
        <v/>
      </c>
      <c r="X48" s="33" t="str">
        <f aca="false">IF($P48=1,COUNTIF(Tbl_Energy,"&lt;"&amp;R48),"")</f>
        <v/>
      </c>
      <c r="Y48" s="33" t="str">
        <f aca="false">IF($P48=1,COUNTIF(Tbl_SatFat,"&lt;"&amp;S48),"")</f>
        <v/>
      </c>
      <c r="Z48" s="33" t="str">
        <f aca="false">IF($P48=1,COUNTIF(Tbl_Sugar,"&lt;"&amp;T48),"")</f>
        <v/>
      </c>
      <c r="AA48" s="33" t="str">
        <f aca="false">IF($P48=1,COUNTIF(Tbl_Sodium,"&lt;"&amp;U48),"")</f>
        <v/>
      </c>
      <c r="AB48" s="33" t="str">
        <f aca="false">IF($P48=1,X48+Y48+Z48+AA48,"")</f>
        <v/>
      </c>
      <c r="AC48" s="33" t="str">
        <f aca="false">IF($P48=1,IF(N(L48)&gt;80,5,IF(N(L48)&gt;60,2,IF(N(L48)&gt;40,1,0))),"")</f>
        <v/>
      </c>
      <c r="AD48" s="33" t="str">
        <f aca="false">IF($P48=1,IF(N48="NSP",COUNTIF(Tbl_NSP,"&lt;"&amp;V48),COUNTIF(Tbl_AOAC,"&lt;"&amp;V48)),"")</f>
        <v/>
      </c>
      <c r="AE48" s="33" t="str">
        <f aca="false">IF($P48=1,COUNTIF(Tbl_Protein,"&lt;"&amp;W48),"")</f>
        <v/>
      </c>
      <c r="AF48" s="33" t="str">
        <f aca="false">IF($P48=1,IF(AND(AB48&gt;=Protein_Cap,AC48&lt;FVN_Max),"No","Yes"),"")</f>
        <v/>
      </c>
      <c r="AG48" s="33" t="str">
        <f aca="false">IF($P48=1,AB48-AC48-AD48-IF(AF48="Yes",AE48,0),"")</f>
        <v/>
      </c>
      <c r="AH48" s="33" t="str">
        <f aca="false">IF($P48=1,IF(C48="Drink",Thr_Drink,Thr_Food),"")</f>
        <v/>
      </c>
      <c r="AI48" s="37" t="str">
        <f aca="false">IF($P48=1,IF(AG48&gt;=AH48,"HFSS","Not HFSS"),"")</f>
        <v/>
      </c>
      <c r="AJ48" s="33" t="str">
        <f aca="false">IF($P48=1,IF(AI48="HFSS",AG48-AH48+1,""),"")</f>
        <v/>
      </c>
      <c r="AK48" s="37" t="str">
        <f aca="false">IF($P48=1,IF(AI48="Not HFSS",AH48-1-AG48,""),"")</f>
        <v/>
      </c>
      <c r="AL48" s="38" t="str">
        <f aca="false">IF($P48=1,IF(AND(AF48="No",AB48&lt;=Protein_Cap+1,AE48&gt;0),"Yes: lose "&amp;(AB48-Protein_Cap+1)&amp;" A point"&amp;IF(AB48-Protein_Cap+1&gt;1,"s",""),""),"")</f>
        <v/>
      </c>
      <c r="AM48" s="39" t="str">
        <f aca="false">IF($P48=1,IF(X48=0,"",(R48-INDEX(Tbl_Energy,X48))/R48),"")</f>
        <v/>
      </c>
      <c r="AN48" s="39" t="str">
        <f aca="false">IF($P48=1,IF(Y48=0,"",(S48-INDEX(Tbl_SatFat,Y48))/S48),"")</f>
        <v/>
      </c>
      <c r="AO48" s="39" t="str">
        <f aca="false">IF($P48=1,IF(Z48=0,"",(T48-INDEX(Tbl_Sugar,Z48))/T48),"")</f>
        <v/>
      </c>
      <c r="AP48" s="39" t="str">
        <f aca="false">IF($P48=1,IF(AA48=0,"",(U48-INDEX(Tbl_Sodium,AA48))/U48),"")</f>
        <v/>
      </c>
      <c r="AQ48" s="38" t="str">
        <f aca="false">IF($P48=1,IF(COUNT(AM48:AP48)=0,"",INDEX($AM$12:$AP$12,MATCH(MIN(AM48:AP48),AM48:AP48,0))&amp;": cut "&amp;TEXT(MIN(AM48:AP48),"0.0%")),"")</f>
        <v/>
      </c>
    </row>
    <row r="49" customFormat="false" ht="15" hidden="false" customHeight="false" outlineLevel="0" collapsed="false">
      <c r="A49" s="27"/>
      <c r="B49" s="27"/>
      <c r="C49" s="28" t="s">
        <v>90</v>
      </c>
      <c r="D49" s="28" t="s">
        <v>91</v>
      </c>
      <c r="E49" s="29" t="n">
        <v>1</v>
      </c>
      <c r="F49" s="30"/>
      <c r="G49" s="28" t="s">
        <v>92</v>
      </c>
      <c r="H49" s="31"/>
      <c r="I49" s="31"/>
      <c r="J49" s="29"/>
      <c r="K49" s="28" t="s">
        <v>93</v>
      </c>
      <c r="L49" s="32"/>
      <c r="M49" s="31"/>
      <c r="N49" s="28" t="s">
        <v>94</v>
      </c>
      <c r="O49" s="31"/>
      <c r="P49" s="33" t="n">
        <f aca="false">IF(AND(A49&lt;&gt;"",COUNT(F49,H49,I49,J49)=4),1,0)</f>
        <v>0</v>
      </c>
      <c r="Q49" s="34" t="str">
        <f aca="false">IF($P49=1,IF(D49="100ml",1/IF(N(E49)&gt;0,E49,1),1),"")</f>
        <v/>
      </c>
      <c r="R49" s="35" t="str">
        <f aca="false">IF($P49=1,ROUND(IF(G49="kcal",F49*KCAL_KJ,F49)*Q49,9),"")</f>
        <v/>
      </c>
      <c r="S49" s="36" t="str">
        <f aca="false">IF($P49=1,ROUND(H49*Q49,9),"")</f>
        <v/>
      </c>
      <c r="T49" s="36" t="str">
        <f aca="false">IF($P49=1,ROUND(I49*Q49,9),"")</f>
        <v/>
      </c>
      <c r="U49" s="35" t="str">
        <f aca="false">IF($P49=1,ROUND(IF(K49="mg sodium",J49,J49*SALT_NA)*Q49,9),"")</f>
        <v/>
      </c>
      <c r="V49" s="36" t="str">
        <f aca="false">IF($P49=1,ROUND(N(M49)*Q49,9),"")</f>
        <v/>
      </c>
      <c r="W49" s="36" t="str">
        <f aca="false">IF($P49=1,ROUND(N(O49)*Q49,9),"")</f>
        <v/>
      </c>
      <c r="X49" s="33" t="str">
        <f aca="false">IF($P49=1,COUNTIF(Tbl_Energy,"&lt;"&amp;R49),"")</f>
        <v/>
      </c>
      <c r="Y49" s="33" t="str">
        <f aca="false">IF($P49=1,COUNTIF(Tbl_SatFat,"&lt;"&amp;S49),"")</f>
        <v/>
      </c>
      <c r="Z49" s="33" t="str">
        <f aca="false">IF($P49=1,COUNTIF(Tbl_Sugar,"&lt;"&amp;T49),"")</f>
        <v/>
      </c>
      <c r="AA49" s="33" t="str">
        <f aca="false">IF($P49=1,COUNTIF(Tbl_Sodium,"&lt;"&amp;U49),"")</f>
        <v/>
      </c>
      <c r="AB49" s="33" t="str">
        <f aca="false">IF($P49=1,X49+Y49+Z49+AA49,"")</f>
        <v/>
      </c>
      <c r="AC49" s="33" t="str">
        <f aca="false">IF($P49=1,IF(N(L49)&gt;80,5,IF(N(L49)&gt;60,2,IF(N(L49)&gt;40,1,0))),"")</f>
        <v/>
      </c>
      <c r="AD49" s="33" t="str">
        <f aca="false">IF($P49=1,IF(N49="NSP",COUNTIF(Tbl_NSP,"&lt;"&amp;V49),COUNTIF(Tbl_AOAC,"&lt;"&amp;V49)),"")</f>
        <v/>
      </c>
      <c r="AE49" s="33" t="str">
        <f aca="false">IF($P49=1,COUNTIF(Tbl_Protein,"&lt;"&amp;W49),"")</f>
        <v/>
      </c>
      <c r="AF49" s="33" t="str">
        <f aca="false">IF($P49=1,IF(AND(AB49&gt;=Protein_Cap,AC49&lt;FVN_Max),"No","Yes"),"")</f>
        <v/>
      </c>
      <c r="AG49" s="33" t="str">
        <f aca="false">IF($P49=1,AB49-AC49-AD49-IF(AF49="Yes",AE49,0),"")</f>
        <v/>
      </c>
      <c r="AH49" s="33" t="str">
        <f aca="false">IF($P49=1,IF(C49="Drink",Thr_Drink,Thr_Food),"")</f>
        <v/>
      </c>
      <c r="AI49" s="37" t="str">
        <f aca="false">IF($P49=1,IF(AG49&gt;=AH49,"HFSS","Not HFSS"),"")</f>
        <v/>
      </c>
      <c r="AJ49" s="33" t="str">
        <f aca="false">IF($P49=1,IF(AI49="HFSS",AG49-AH49+1,""),"")</f>
        <v/>
      </c>
      <c r="AK49" s="37" t="str">
        <f aca="false">IF($P49=1,IF(AI49="Not HFSS",AH49-1-AG49,""),"")</f>
        <v/>
      </c>
      <c r="AL49" s="38" t="str">
        <f aca="false">IF($P49=1,IF(AND(AF49="No",AB49&lt;=Protein_Cap+1,AE49&gt;0),"Yes: lose "&amp;(AB49-Protein_Cap+1)&amp;" A point"&amp;IF(AB49-Protein_Cap+1&gt;1,"s",""),""),"")</f>
        <v/>
      </c>
      <c r="AM49" s="39" t="str">
        <f aca="false">IF($P49=1,IF(X49=0,"",(R49-INDEX(Tbl_Energy,X49))/R49),"")</f>
        <v/>
      </c>
      <c r="AN49" s="39" t="str">
        <f aca="false">IF($P49=1,IF(Y49=0,"",(S49-INDEX(Tbl_SatFat,Y49))/S49),"")</f>
        <v/>
      </c>
      <c r="AO49" s="39" t="str">
        <f aca="false">IF($P49=1,IF(Z49=0,"",(T49-INDEX(Tbl_Sugar,Z49))/T49),"")</f>
        <v/>
      </c>
      <c r="AP49" s="39" t="str">
        <f aca="false">IF($P49=1,IF(AA49=0,"",(U49-INDEX(Tbl_Sodium,AA49))/U49),"")</f>
        <v/>
      </c>
      <c r="AQ49" s="38" t="str">
        <f aca="false">IF($P49=1,IF(COUNT(AM49:AP49)=0,"",INDEX($AM$12:$AP$12,MATCH(MIN(AM49:AP49),AM49:AP49,0))&amp;": cut "&amp;TEXT(MIN(AM49:AP49),"0.0%")),"")</f>
        <v/>
      </c>
    </row>
    <row r="50" customFormat="false" ht="15" hidden="false" customHeight="false" outlineLevel="0" collapsed="false">
      <c r="A50" s="27"/>
      <c r="B50" s="27"/>
      <c r="C50" s="28" t="s">
        <v>90</v>
      </c>
      <c r="D50" s="28" t="s">
        <v>91</v>
      </c>
      <c r="E50" s="29" t="n">
        <v>1</v>
      </c>
      <c r="F50" s="30"/>
      <c r="G50" s="28" t="s">
        <v>92</v>
      </c>
      <c r="H50" s="31"/>
      <c r="I50" s="31"/>
      <c r="J50" s="29"/>
      <c r="K50" s="28" t="s">
        <v>93</v>
      </c>
      <c r="L50" s="32"/>
      <c r="M50" s="31"/>
      <c r="N50" s="28" t="s">
        <v>94</v>
      </c>
      <c r="O50" s="31"/>
      <c r="P50" s="33" t="n">
        <f aca="false">IF(AND(A50&lt;&gt;"",COUNT(F50,H50,I50,J50)=4),1,0)</f>
        <v>0</v>
      </c>
      <c r="Q50" s="34" t="str">
        <f aca="false">IF($P50=1,IF(D50="100ml",1/IF(N(E50)&gt;0,E50,1),1),"")</f>
        <v/>
      </c>
      <c r="R50" s="35" t="str">
        <f aca="false">IF($P50=1,ROUND(IF(G50="kcal",F50*KCAL_KJ,F50)*Q50,9),"")</f>
        <v/>
      </c>
      <c r="S50" s="36" t="str">
        <f aca="false">IF($P50=1,ROUND(H50*Q50,9),"")</f>
        <v/>
      </c>
      <c r="T50" s="36" t="str">
        <f aca="false">IF($P50=1,ROUND(I50*Q50,9),"")</f>
        <v/>
      </c>
      <c r="U50" s="35" t="str">
        <f aca="false">IF($P50=1,ROUND(IF(K50="mg sodium",J50,J50*SALT_NA)*Q50,9),"")</f>
        <v/>
      </c>
      <c r="V50" s="36" t="str">
        <f aca="false">IF($P50=1,ROUND(N(M50)*Q50,9),"")</f>
        <v/>
      </c>
      <c r="W50" s="36" t="str">
        <f aca="false">IF($P50=1,ROUND(N(O50)*Q50,9),"")</f>
        <v/>
      </c>
      <c r="X50" s="33" t="str">
        <f aca="false">IF($P50=1,COUNTIF(Tbl_Energy,"&lt;"&amp;R50),"")</f>
        <v/>
      </c>
      <c r="Y50" s="33" t="str">
        <f aca="false">IF($P50=1,COUNTIF(Tbl_SatFat,"&lt;"&amp;S50),"")</f>
        <v/>
      </c>
      <c r="Z50" s="33" t="str">
        <f aca="false">IF($P50=1,COUNTIF(Tbl_Sugar,"&lt;"&amp;T50),"")</f>
        <v/>
      </c>
      <c r="AA50" s="33" t="str">
        <f aca="false">IF($P50=1,COUNTIF(Tbl_Sodium,"&lt;"&amp;U50),"")</f>
        <v/>
      </c>
      <c r="AB50" s="33" t="str">
        <f aca="false">IF($P50=1,X50+Y50+Z50+AA50,"")</f>
        <v/>
      </c>
      <c r="AC50" s="33" t="str">
        <f aca="false">IF($P50=1,IF(N(L50)&gt;80,5,IF(N(L50)&gt;60,2,IF(N(L50)&gt;40,1,0))),"")</f>
        <v/>
      </c>
      <c r="AD50" s="33" t="str">
        <f aca="false">IF($P50=1,IF(N50="NSP",COUNTIF(Tbl_NSP,"&lt;"&amp;V50),COUNTIF(Tbl_AOAC,"&lt;"&amp;V50)),"")</f>
        <v/>
      </c>
      <c r="AE50" s="33" t="str">
        <f aca="false">IF($P50=1,COUNTIF(Tbl_Protein,"&lt;"&amp;W50),"")</f>
        <v/>
      </c>
      <c r="AF50" s="33" t="str">
        <f aca="false">IF($P50=1,IF(AND(AB50&gt;=Protein_Cap,AC50&lt;FVN_Max),"No","Yes"),"")</f>
        <v/>
      </c>
      <c r="AG50" s="33" t="str">
        <f aca="false">IF($P50=1,AB50-AC50-AD50-IF(AF50="Yes",AE50,0),"")</f>
        <v/>
      </c>
      <c r="AH50" s="33" t="str">
        <f aca="false">IF($P50=1,IF(C50="Drink",Thr_Drink,Thr_Food),"")</f>
        <v/>
      </c>
      <c r="AI50" s="37" t="str">
        <f aca="false">IF($P50=1,IF(AG50&gt;=AH50,"HFSS","Not HFSS"),"")</f>
        <v/>
      </c>
      <c r="AJ50" s="33" t="str">
        <f aca="false">IF($P50=1,IF(AI50="HFSS",AG50-AH50+1,""),"")</f>
        <v/>
      </c>
      <c r="AK50" s="37" t="str">
        <f aca="false">IF($P50=1,IF(AI50="Not HFSS",AH50-1-AG50,""),"")</f>
        <v/>
      </c>
      <c r="AL50" s="38" t="str">
        <f aca="false">IF($P50=1,IF(AND(AF50="No",AB50&lt;=Protein_Cap+1,AE50&gt;0),"Yes: lose "&amp;(AB50-Protein_Cap+1)&amp;" A point"&amp;IF(AB50-Protein_Cap+1&gt;1,"s",""),""),"")</f>
        <v/>
      </c>
      <c r="AM50" s="39" t="str">
        <f aca="false">IF($P50=1,IF(X50=0,"",(R50-INDEX(Tbl_Energy,X50))/R50),"")</f>
        <v/>
      </c>
      <c r="AN50" s="39" t="str">
        <f aca="false">IF($P50=1,IF(Y50=0,"",(S50-INDEX(Tbl_SatFat,Y50))/S50),"")</f>
        <v/>
      </c>
      <c r="AO50" s="39" t="str">
        <f aca="false">IF($P50=1,IF(Z50=0,"",(T50-INDEX(Tbl_Sugar,Z50))/T50),"")</f>
        <v/>
      </c>
      <c r="AP50" s="39" t="str">
        <f aca="false">IF($P50=1,IF(AA50=0,"",(U50-INDEX(Tbl_Sodium,AA50))/U50),"")</f>
        <v/>
      </c>
      <c r="AQ50" s="38" t="str">
        <f aca="false">IF($P50=1,IF(COUNT(AM50:AP50)=0,"",INDEX($AM$12:$AP$12,MATCH(MIN(AM50:AP50),AM50:AP50,0))&amp;": cut "&amp;TEXT(MIN(AM50:AP50),"0.0%")),"")</f>
        <v/>
      </c>
    </row>
    <row r="51" customFormat="false" ht="15" hidden="false" customHeight="false" outlineLevel="0" collapsed="false">
      <c r="A51" s="27"/>
      <c r="B51" s="27"/>
      <c r="C51" s="28" t="s">
        <v>90</v>
      </c>
      <c r="D51" s="28" t="s">
        <v>91</v>
      </c>
      <c r="E51" s="29" t="n">
        <v>1</v>
      </c>
      <c r="F51" s="30"/>
      <c r="G51" s="28" t="s">
        <v>92</v>
      </c>
      <c r="H51" s="31"/>
      <c r="I51" s="31"/>
      <c r="J51" s="29"/>
      <c r="K51" s="28" t="s">
        <v>93</v>
      </c>
      <c r="L51" s="32"/>
      <c r="M51" s="31"/>
      <c r="N51" s="28" t="s">
        <v>94</v>
      </c>
      <c r="O51" s="31"/>
      <c r="P51" s="33" t="n">
        <f aca="false">IF(AND(A51&lt;&gt;"",COUNT(F51,H51,I51,J51)=4),1,0)</f>
        <v>0</v>
      </c>
      <c r="Q51" s="34" t="str">
        <f aca="false">IF($P51=1,IF(D51="100ml",1/IF(N(E51)&gt;0,E51,1),1),"")</f>
        <v/>
      </c>
      <c r="R51" s="35" t="str">
        <f aca="false">IF($P51=1,ROUND(IF(G51="kcal",F51*KCAL_KJ,F51)*Q51,9),"")</f>
        <v/>
      </c>
      <c r="S51" s="36" t="str">
        <f aca="false">IF($P51=1,ROUND(H51*Q51,9),"")</f>
        <v/>
      </c>
      <c r="T51" s="36" t="str">
        <f aca="false">IF($P51=1,ROUND(I51*Q51,9),"")</f>
        <v/>
      </c>
      <c r="U51" s="35" t="str">
        <f aca="false">IF($P51=1,ROUND(IF(K51="mg sodium",J51,J51*SALT_NA)*Q51,9),"")</f>
        <v/>
      </c>
      <c r="V51" s="36" t="str">
        <f aca="false">IF($P51=1,ROUND(N(M51)*Q51,9),"")</f>
        <v/>
      </c>
      <c r="W51" s="36" t="str">
        <f aca="false">IF($P51=1,ROUND(N(O51)*Q51,9),"")</f>
        <v/>
      </c>
      <c r="X51" s="33" t="str">
        <f aca="false">IF($P51=1,COUNTIF(Tbl_Energy,"&lt;"&amp;R51),"")</f>
        <v/>
      </c>
      <c r="Y51" s="33" t="str">
        <f aca="false">IF($P51=1,COUNTIF(Tbl_SatFat,"&lt;"&amp;S51),"")</f>
        <v/>
      </c>
      <c r="Z51" s="33" t="str">
        <f aca="false">IF($P51=1,COUNTIF(Tbl_Sugar,"&lt;"&amp;T51),"")</f>
        <v/>
      </c>
      <c r="AA51" s="33" t="str">
        <f aca="false">IF($P51=1,COUNTIF(Tbl_Sodium,"&lt;"&amp;U51),"")</f>
        <v/>
      </c>
      <c r="AB51" s="33" t="str">
        <f aca="false">IF($P51=1,X51+Y51+Z51+AA51,"")</f>
        <v/>
      </c>
      <c r="AC51" s="33" t="str">
        <f aca="false">IF($P51=1,IF(N(L51)&gt;80,5,IF(N(L51)&gt;60,2,IF(N(L51)&gt;40,1,0))),"")</f>
        <v/>
      </c>
      <c r="AD51" s="33" t="str">
        <f aca="false">IF($P51=1,IF(N51="NSP",COUNTIF(Tbl_NSP,"&lt;"&amp;V51),COUNTIF(Tbl_AOAC,"&lt;"&amp;V51)),"")</f>
        <v/>
      </c>
      <c r="AE51" s="33" t="str">
        <f aca="false">IF($P51=1,COUNTIF(Tbl_Protein,"&lt;"&amp;W51),"")</f>
        <v/>
      </c>
      <c r="AF51" s="33" t="str">
        <f aca="false">IF($P51=1,IF(AND(AB51&gt;=Protein_Cap,AC51&lt;FVN_Max),"No","Yes"),"")</f>
        <v/>
      </c>
      <c r="AG51" s="33" t="str">
        <f aca="false">IF($P51=1,AB51-AC51-AD51-IF(AF51="Yes",AE51,0),"")</f>
        <v/>
      </c>
      <c r="AH51" s="33" t="str">
        <f aca="false">IF($P51=1,IF(C51="Drink",Thr_Drink,Thr_Food),"")</f>
        <v/>
      </c>
      <c r="AI51" s="37" t="str">
        <f aca="false">IF($P51=1,IF(AG51&gt;=AH51,"HFSS","Not HFSS"),"")</f>
        <v/>
      </c>
      <c r="AJ51" s="33" t="str">
        <f aca="false">IF($P51=1,IF(AI51="HFSS",AG51-AH51+1,""),"")</f>
        <v/>
      </c>
      <c r="AK51" s="37" t="str">
        <f aca="false">IF($P51=1,IF(AI51="Not HFSS",AH51-1-AG51,""),"")</f>
        <v/>
      </c>
      <c r="AL51" s="38" t="str">
        <f aca="false">IF($P51=1,IF(AND(AF51="No",AB51&lt;=Protein_Cap+1,AE51&gt;0),"Yes: lose "&amp;(AB51-Protein_Cap+1)&amp;" A point"&amp;IF(AB51-Protein_Cap+1&gt;1,"s",""),""),"")</f>
        <v/>
      </c>
      <c r="AM51" s="39" t="str">
        <f aca="false">IF($P51=1,IF(X51=0,"",(R51-INDEX(Tbl_Energy,X51))/R51),"")</f>
        <v/>
      </c>
      <c r="AN51" s="39" t="str">
        <f aca="false">IF($P51=1,IF(Y51=0,"",(S51-INDEX(Tbl_SatFat,Y51))/S51),"")</f>
        <v/>
      </c>
      <c r="AO51" s="39" t="str">
        <f aca="false">IF($P51=1,IF(Z51=0,"",(T51-INDEX(Tbl_Sugar,Z51))/T51),"")</f>
        <v/>
      </c>
      <c r="AP51" s="39" t="str">
        <f aca="false">IF($P51=1,IF(AA51=0,"",(U51-INDEX(Tbl_Sodium,AA51))/U51),"")</f>
        <v/>
      </c>
      <c r="AQ51" s="38" t="str">
        <f aca="false">IF($P51=1,IF(COUNT(AM51:AP51)=0,"",INDEX($AM$12:$AP$12,MATCH(MIN(AM51:AP51),AM51:AP51,0))&amp;": cut "&amp;TEXT(MIN(AM51:AP51),"0.0%")),"")</f>
        <v/>
      </c>
    </row>
    <row r="52" customFormat="false" ht="15" hidden="false" customHeight="false" outlineLevel="0" collapsed="false">
      <c r="A52" s="27"/>
      <c r="B52" s="27"/>
      <c r="C52" s="28" t="s">
        <v>90</v>
      </c>
      <c r="D52" s="28" t="s">
        <v>91</v>
      </c>
      <c r="E52" s="29" t="n">
        <v>1</v>
      </c>
      <c r="F52" s="30"/>
      <c r="G52" s="28" t="s">
        <v>92</v>
      </c>
      <c r="H52" s="31"/>
      <c r="I52" s="31"/>
      <c r="J52" s="29"/>
      <c r="K52" s="28" t="s">
        <v>93</v>
      </c>
      <c r="L52" s="32"/>
      <c r="M52" s="31"/>
      <c r="N52" s="28" t="s">
        <v>94</v>
      </c>
      <c r="O52" s="31"/>
      <c r="P52" s="33" t="n">
        <f aca="false">IF(AND(A52&lt;&gt;"",COUNT(F52,H52,I52,J52)=4),1,0)</f>
        <v>0</v>
      </c>
      <c r="Q52" s="34" t="str">
        <f aca="false">IF($P52=1,IF(D52="100ml",1/IF(N(E52)&gt;0,E52,1),1),"")</f>
        <v/>
      </c>
      <c r="R52" s="35" t="str">
        <f aca="false">IF($P52=1,ROUND(IF(G52="kcal",F52*KCAL_KJ,F52)*Q52,9),"")</f>
        <v/>
      </c>
      <c r="S52" s="36" t="str">
        <f aca="false">IF($P52=1,ROUND(H52*Q52,9),"")</f>
        <v/>
      </c>
      <c r="T52" s="36" t="str">
        <f aca="false">IF($P52=1,ROUND(I52*Q52,9),"")</f>
        <v/>
      </c>
      <c r="U52" s="35" t="str">
        <f aca="false">IF($P52=1,ROUND(IF(K52="mg sodium",J52,J52*SALT_NA)*Q52,9),"")</f>
        <v/>
      </c>
      <c r="V52" s="36" t="str">
        <f aca="false">IF($P52=1,ROUND(N(M52)*Q52,9),"")</f>
        <v/>
      </c>
      <c r="W52" s="36" t="str">
        <f aca="false">IF($P52=1,ROUND(N(O52)*Q52,9),"")</f>
        <v/>
      </c>
      <c r="X52" s="33" t="str">
        <f aca="false">IF($P52=1,COUNTIF(Tbl_Energy,"&lt;"&amp;R52),"")</f>
        <v/>
      </c>
      <c r="Y52" s="33" t="str">
        <f aca="false">IF($P52=1,COUNTIF(Tbl_SatFat,"&lt;"&amp;S52),"")</f>
        <v/>
      </c>
      <c r="Z52" s="33" t="str">
        <f aca="false">IF($P52=1,COUNTIF(Tbl_Sugar,"&lt;"&amp;T52),"")</f>
        <v/>
      </c>
      <c r="AA52" s="33" t="str">
        <f aca="false">IF($P52=1,COUNTIF(Tbl_Sodium,"&lt;"&amp;U52),"")</f>
        <v/>
      </c>
      <c r="AB52" s="33" t="str">
        <f aca="false">IF($P52=1,X52+Y52+Z52+AA52,"")</f>
        <v/>
      </c>
      <c r="AC52" s="33" t="str">
        <f aca="false">IF($P52=1,IF(N(L52)&gt;80,5,IF(N(L52)&gt;60,2,IF(N(L52)&gt;40,1,0))),"")</f>
        <v/>
      </c>
      <c r="AD52" s="33" t="str">
        <f aca="false">IF($P52=1,IF(N52="NSP",COUNTIF(Tbl_NSP,"&lt;"&amp;V52),COUNTIF(Tbl_AOAC,"&lt;"&amp;V52)),"")</f>
        <v/>
      </c>
      <c r="AE52" s="33" t="str">
        <f aca="false">IF($P52=1,COUNTIF(Tbl_Protein,"&lt;"&amp;W52),"")</f>
        <v/>
      </c>
      <c r="AF52" s="33" t="str">
        <f aca="false">IF($P52=1,IF(AND(AB52&gt;=Protein_Cap,AC52&lt;FVN_Max),"No","Yes"),"")</f>
        <v/>
      </c>
      <c r="AG52" s="33" t="str">
        <f aca="false">IF($P52=1,AB52-AC52-AD52-IF(AF52="Yes",AE52,0),"")</f>
        <v/>
      </c>
      <c r="AH52" s="33" t="str">
        <f aca="false">IF($P52=1,IF(C52="Drink",Thr_Drink,Thr_Food),"")</f>
        <v/>
      </c>
      <c r="AI52" s="37" t="str">
        <f aca="false">IF($P52=1,IF(AG52&gt;=AH52,"HFSS","Not HFSS"),"")</f>
        <v/>
      </c>
      <c r="AJ52" s="33" t="str">
        <f aca="false">IF($P52=1,IF(AI52="HFSS",AG52-AH52+1,""),"")</f>
        <v/>
      </c>
      <c r="AK52" s="37" t="str">
        <f aca="false">IF($P52=1,IF(AI52="Not HFSS",AH52-1-AG52,""),"")</f>
        <v/>
      </c>
      <c r="AL52" s="38" t="str">
        <f aca="false">IF($P52=1,IF(AND(AF52="No",AB52&lt;=Protein_Cap+1,AE52&gt;0),"Yes: lose "&amp;(AB52-Protein_Cap+1)&amp;" A point"&amp;IF(AB52-Protein_Cap+1&gt;1,"s",""),""),"")</f>
        <v/>
      </c>
      <c r="AM52" s="39" t="str">
        <f aca="false">IF($P52=1,IF(X52=0,"",(R52-INDEX(Tbl_Energy,X52))/R52),"")</f>
        <v/>
      </c>
      <c r="AN52" s="39" t="str">
        <f aca="false">IF($P52=1,IF(Y52=0,"",(S52-INDEX(Tbl_SatFat,Y52))/S52),"")</f>
        <v/>
      </c>
      <c r="AO52" s="39" t="str">
        <f aca="false">IF($P52=1,IF(Z52=0,"",(T52-INDEX(Tbl_Sugar,Z52))/T52),"")</f>
        <v/>
      </c>
      <c r="AP52" s="39" t="str">
        <f aca="false">IF($P52=1,IF(AA52=0,"",(U52-INDEX(Tbl_Sodium,AA52))/U52),"")</f>
        <v/>
      </c>
      <c r="AQ52" s="38" t="str">
        <f aca="false">IF($P52=1,IF(COUNT(AM52:AP52)=0,"",INDEX($AM$12:$AP$12,MATCH(MIN(AM52:AP52),AM52:AP52,0))&amp;": cut "&amp;TEXT(MIN(AM52:AP52),"0.0%")),"")</f>
        <v/>
      </c>
    </row>
    <row r="53" customFormat="false" ht="15" hidden="false" customHeight="false" outlineLevel="0" collapsed="false">
      <c r="A53" s="27"/>
      <c r="B53" s="27"/>
      <c r="C53" s="28" t="s">
        <v>90</v>
      </c>
      <c r="D53" s="28" t="s">
        <v>91</v>
      </c>
      <c r="E53" s="29" t="n">
        <v>1</v>
      </c>
      <c r="F53" s="30"/>
      <c r="G53" s="28" t="s">
        <v>92</v>
      </c>
      <c r="H53" s="31"/>
      <c r="I53" s="31"/>
      <c r="J53" s="29"/>
      <c r="K53" s="28" t="s">
        <v>93</v>
      </c>
      <c r="L53" s="32"/>
      <c r="M53" s="31"/>
      <c r="N53" s="28" t="s">
        <v>94</v>
      </c>
      <c r="O53" s="31"/>
      <c r="P53" s="33" t="n">
        <f aca="false">IF(AND(A53&lt;&gt;"",COUNT(F53,H53,I53,J53)=4),1,0)</f>
        <v>0</v>
      </c>
      <c r="Q53" s="34" t="str">
        <f aca="false">IF($P53=1,IF(D53="100ml",1/IF(N(E53)&gt;0,E53,1),1),"")</f>
        <v/>
      </c>
      <c r="R53" s="35" t="str">
        <f aca="false">IF($P53=1,ROUND(IF(G53="kcal",F53*KCAL_KJ,F53)*Q53,9),"")</f>
        <v/>
      </c>
      <c r="S53" s="36" t="str">
        <f aca="false">IF($P53=1,ROUND(H53*Q53,9),"")</f>
        <v/>
      </c>
      <c r="T53" s="36" t="str">
        <f aca="false">IF($P53=1,ROUND(I53*Q53,9),"")</f>
        <v/>
      </c>
      <c r="U53" s="35" t="str">
        <f aca="false">IF($P53=1,ROUND(IF(K53="mg sodium",J53,J53*SALT_NA)*Q53,9),"")</f>
        <v/>
      </c>
      <c r="V53" s="36" t="str">
        <f aca="false">IF($P53=1,ROUND(N(M53)*Q53,9),"")</f>
        <v/>
      </c>
      <c r="W53" s="36" t="str">
        <f aca="false">IF($P53=1,ROUND(N(O53)*Q53,9),"")</f>
        <v/>
      </c>
      <c r="X53" s="33" t="str">
        <f aca="false">IF($P53=1,COUNTIF(Tbl_Energy,"&lt;"&amp;R53),"")</f>
        <v/>
      </c>
      <c r="Y53" s="33" t="str">
        <f aca="false">IF($P53=1,COUNTIF(Tbl_SatFat,"&lt;"&amp;S53),"")</f>
        <v/>
      </c>
      <c r="Z53" s="33" t="str">
        <f aca="false">IF($P53=1,COUNTIF(Tbl_Sugar,"&lt;"&amp;T53),"")</f>
        <v/>
      </c>
      <c r="AA53" s="33" t="str">
        <f aca="false">IF($P53=1,COUNTIF(Tbl_Sodium,"&lt;"&amp;U53),"")</f>
        <v/>
      </c>
      <c r="AB53" s="33" t="str">
        <f aca="false">IF($P53=1,X53+Y53+Z53+AA53,"")</f>
        <v/>
      </c>
      <c r="AC53" s="33" t="str">
        <f aca="false">IF($P53=1,IF(N(L53)&gt;80,5,IF(N(L53)&gt;60,2,IF(N(L53)&gt;40,1,0))),"")</f>
        <v/>
      </c>
      <c r="AD53" s="33" t="str">
        <f aca="false">IF($P53=1,IF(N53="NSP",COUNTIF(Tbl_NSP,"&lt;"&amp;V53),COUNTIF(Tbl_AOAC,"&lt;"&amp;V53)),"")</f>
        <v/>
      </c>
      <c r="AE53" s="33" t="str">
        <f aca="false">IF($P53=1,COUNTIF(Tbl_Protein,"&lt;"&amp;W53),"")</f>
        <v/>
      </c>
      <c r="AF53" s="33" t="str">
        <f aca="false">IF($P53=1,IF(AND(AB53&gt;=Protein_Cap,AC53&lt;FVN_Max),"No","Yes"),"")</f>
        <v/>
      </c>
      <c r="AG53" s="33" t="str">
        <f aca="false">IF($P53=1,AB53-AC53-AD53-IF(AF53="Yes",AE53,0),"")</f>
        <v/>
      </c>
      <c r="AH53" s="33" t="str">
        <f aca="false">IF($P53=1,IF(C53="Drink",Thr_Drink,Thr_Food),"")</f>
        <v/>
      </c>
      <c r="AI53" s="37" t="str">
        <f aca="false">IF($P53=1,IF(AG53&gt;=AH53,"HFSS","Not HFSS"),"")</f>
        <v/>
      </c>
      <c r="AJ53" s="33" t="str">
        <f aca="false">IF($P53=1,IF(AI53="HFSS",AG53-AH53+1,""),"")</f>
        <v/>
      </c>
      <c r="AK53" s="37" t="str">
        <f aca="false">IF($P53=1,IF(AI53="Not HFSS",AH53-1-AG53,""),"")</f>
        <v/>
      </c>
      <c r="AL53" s="38" t="str">
        <f aca="false">IF($P53=1,IF(AND(AF53="No",AB53&lt;=Protein_Cap+1,AE53&gt;0),"Yes: lose "&amp;(AB53-Protein_Cap+1)&amp;" A point"&amp;IF(AB53-Protein_Cap+1&gt;1,"s",""),""),"")</f>
        <v/>
      </c>
      <c r="AM53" s="39" t="str">
        <f aca="false">IF($P53=1,IF(X53=0,"",(R53-INDEX(Tbl_Energy,X53))/R53),"")</f>
        <v/>
      </c>
      <c r="AN53" s="39" t="str">
        <f aca="false">IF($P53=1,IF(Y53=0,"",(S53-INDEX(Tbl_SatFat,Y53))/S53),"")</f>
        <v/>
      </c>
      <c r="AO53" s="39" t="str">
        <f aca="false">IF($P53=1,IF(Z53=0,"",(T53-INDEX(Tbl_Sugar,Z53))/T53),"")</f>
        <v/>
      </c>
      <c r="AP53" s="39" t="str">
        <f aca="false">IF($P53=1,IF(AA53=0,"",(U53-INDEX(Tbl_Sodium,AA53))/U53),"")</f>
        <v/>
      </c>
      <c r="AQ53" s="38" t="str">
        <f aca="false">IF($P53=1,IF(COUNT(AM53:AP53)=0,"",INDEX($AM$12:$AP$12,MATCH(MIN(AM53:AP53),AM53:AP53,0))&amp;": cut "&amp;TEXT(MIN(AM53:AP53),"0.0%")),"")</f>
        <v/>
      </c>
    </row>
    <row r="54" customFormat="false" ht="15" hidden="false" customHeight="false" outlineLevel="0" collapsed="false">
      <c r="A54" s="27"/>
      <c r="B54" s="27"/>
      <c r="C54" s="28" t="s">
        <v>90</v>
      </c>
      <c r="D54" s="28" t="s">
        <v>91</v>
      </c>
      <c r="E54" s="29" t="n">
        <v>1</v>
      </c>
      <c r="F54" s="30"/>
      <c r="G54" s="28" t="s">
        <v>92</v>
      </c>
      <c r="H54" s="31"/>
      <c r="I54" s="31"/>
      <c r="J54" s="29"/>
      <c r="K54" s="28" t="s">
        <v>93</v>
      </c>
      <c r="L54" s="32"/>
      <c r="M54" s="31"/>
      <c r="N54" s="28" t="s">
        <v>94</v>
      </c>
      <c r="O54" s="31"/>
      <c r="P54" s="33" t="n">
        <f aca="false">IF(AND(A54&lt;&gt;"",COUNT(F54,H54,I54,J54)=4),1,0)</f>
        <v>0</v>
      </c>
      <c r="Q54" s="34" t="str">
        <f aca="false">IF($P54=1,IF(D54="100ml",1/IF(N(E54)&gt;0,E54,1),1),"")</f>
        <v/>
      </c>
      <c r="R54" s="35" t="str">
        <f aca="false">IF($P54=1,ROUND(IF(G54="kcal",F54*KCAL_KJ,F54)*Q54,9),"")</f>
        <v/>
      </c>
      <c r="S54" s="36" t="str">
        <f aca="false">IF($P54=1,ROUND(H54*Q54,9),"")</f>
        <v/>
      </c>
      <c r="T54" s="36" t="str">
        <f aca="false">IF($P54=1,ROUND(I54*Q54,9),"")</f>
        <v/>
      </c>
      <c r="U54" s="35" t="str">
        <f aca="false">IF($P54=1,ROUND(IF(K54="mg sodium",J54,J54*SALT_NA)*Q54,9),"")</f>
        <v/>
      </c>
      <c r="V54" s="36" t="str">
        <f aca="false">IF($P54=1,ROUND(N(M54)*Q54,9),"")</f>
        <v/>
      </c>
      <c r="W54" s="36" t="str">
        <f aca="false">IF($P54=1,ROUND(N(O54)*Q54,9),"")</f>
        <v/>
      </c>
      <c r="X54" s="33" t="str">
        <f aca="false">IF($P54=1,COUNTIF(Tbl_Energy,"&lt;"&amp;R54),"")</f>
        <v/>
      </c>
      <c r="Y54" s="33" t="str">
        <f aca="false">IF($P54=1,COUNTIF(Tbl_SatFat,"&lt;"&amp;S54),"")</f>
        <v/>
      </c>
      <c r="Z54" s="33" t="str">
        <f aca="false">IF($P54=1,COUNTIF(Tbl_Sugar,"&lt;"&amp;T54),"")</f>
        <v/>
      </c>
      <c r="AA54" s="33" t="str">
        <f aca="false">IF($P54=1,COUNTIF(Tbl_Sodium,"&lt;"&amp;U54),"")</f>
        <v/>
      </c>
      <c r="AB54" s="33" t="str">
        <f aca="false">IF($P54=1,X54+Y54+Z54+AA54,"")</f>
        <v/>
      </c>
      <c r="AC54" s="33" t="str">
        <f aca="false">IF($P54=1,IF(N(L54)&gt;80,5,IF(N(L54)&gt;60,2,IF(N(L54)&gt;40,1,0))),"")</f>
        <v/>
      </c>
      <c r="AD54" s="33" t="str">
        <f aca="false">IF($P54=1,IF(N54="NSP",COUNTIF(Tbl_NSP,"&lt;"&amp;V54),COUNTIF(Tbl_AOAC,"&lt;"&amp;V54)),"")</f>
        <v/>
      </c>
      <c r="AE54" s="33" t="str">
        <f aca="false">IF($P54=1,COUNTIF(Tbl_Protein,"&lt;"&amp;W54),"")</f>
        <v/>
      </c>
      <c r="AF54" s="33" t="str">
        <f aca="false">IF($P54=1,IF(AND(AB54&gt;=Protein_Cap,AC54&lt;FVN_Max),"No","Yes"),"")</f>
        <v/>
      </c>
      <c r="AG54" s="33" t="str">
        <f aca="false">IF($P54=1,AB54-AC54-AD54-IF(AF54="Yes",AE54,0),"")</f>
        <v/>
      </c>
      <c r="AH54" s="33" t="str">
        <f aca="false">IF($P54=1,IF(C54="Drink",Thr_Drink,Thr_Food),"")</f>
        <v/>
      </c>
      <c r="AI54" s="37" t="str">
        <f aca="false">IF($P54=1,IF(AG54&gt;=AH54,"HFSS","Not HFSS"),"")</f>
        <v/>
      </c>
      <c r="AJ54" s="33" t="str">
        <f aca="false">IF($P54=1,IF(AI54="HFSS",AG54-AH54+1,""),"")</f>
        <v/>
      </c>
      <c r="AK54" s="37" t="str">
        <f aca="false">IF($P54=1,IF(AI54="Not HFSS",AH54-1-AG54,""),"")</f>
        <v/>
      </c>
      <c r="AL54" s="38" t="str">
        <f aca="false">IF($P54=1,IF(AND(AF54="No",AB54&lt;=Protein_Cap+1,AE54&gt;0),"Yes: lose "&amp;(AB54-Protein_Cap+1)&amp;" A point"&amp;IF(AB54-Protein_Cap+1&gt;1,"s",""),""),"")</f>
        <v/>
      </c>
      <c r="AM54" s="39" t="str">
        <f aca="false">IF($P54=1,IF(X54=0,"",(R54-INDEX(Tbl_Energy,X54))/R54),"")</f>
        <v/>
      </c>
      <c r="AN54" s="39" t="str">
        <f aca="false">IF($P54=1,IF(Y54=0,"",(S54-INDEX(Tbl_SatFat,Y54))/S54),"")</f>
        <v/>
      </c>
      <c r="AO54" s="39" t="str">
        <f aca="false">IF($P54=1,IF(Z54=0,"",(T54-INDEX(Tbl_Sugar,Z54))/T54),"")</f>
        <v/>
      </c>
      <c r="AP54" s="39" t="str">
        <f aca="false">IF($P54=1,IF(AA54=0,"",(U54-INDEX(Tbl_Sodium,AA54))/U54),"")</f>
        <v/>
      </c>
      <c r="AQ54" s="38" t="str">
        <f aca="false">IF($P54=1,IF(COUNT(AM54:AP54)=0,"",INDEX($AM$12:$AP$12,MATCH(MIN(AM54:AP54),AM54:AP54,0))&amp;": cut "&amp;TEXT(MIN(AM54:AP54),"0.0%")),"")</f>
        <v/>
      </c>
    </row>
    <row r="55" customFormat="false" ht="15" hidden="false" customHeight="false" outlineLevel="0" collapsed="false">
      <c r="A55" s="27"/>
      <c r="B55" s="27"/>
      <c r="C55" s="28" t="s">
        <v>90</v>
      </c>
      <c r="D55" s="28" t="s">
        <v>91</v>
      </c>
      <c r="E55" s="29" t="n">
        <v>1</v>
      </c>
      <c r="F55" s="30"/>
      <c r="G55" s="28" t="s">
        <v>92</v>
      </c>
      <c r="H55" s="31"/>
      <c r="I55" s="31"/>
      <c r="J55" s="29"/>
      <c r="K55" s="28" t="s">
        <v>93</v>
      </c>
      <c r="L55" s="32"/>
      <c r="M55" s="31"/>
      <c r="N55" s="28" t="s">
        <v>94</v>
      </c>
      <c r="O55" s="31"/>
      <c r="P55" s="33" t="n">
        <f aca="false">IF(AND(A55&lt;&gt;"",COUNT(F55,H55,I55,J55)=4),1,0)</f>
        <v>0</v>
      </c>
      <c r="Q55" s="34" t="str">
        <f aca="false">IF($P55=1,IF(D55="100ml",1/IF(N(E55)&gt;0,E55,1),1),"")</f>
        <v/>
      </c>
      <c r="R55" s="35" t="str">
        <f aca="false">IF($P55=1,ROUND(IF(G55="kcal",F55*KCAL_KJ,F55)*Q55,9),"")</f>
        <v/>
      </c>
      <c r="S55" s="36" t="str">
        <f aca="false">IF($P55=1,ROUND(H55*Q55,9),"")</f>
        <v/>
      </c>
      <c r="T55" s="36" t="str">
        <f aca="false">IF($P55=1,ROUND(I55*Q55,9),"")</f>
        <v/>
      </c>
      <c r="U55" s="35" t="str">
        <f aca="false">IF($P55=1,ROUND(IF(K55="mg sodium",J55,J55*SALT_NA)*Q55,9),"")</f>
        <v/>
      </c>
      <c r="V55" s="36" t="str">
        <f aca="false">IF($P55=1,ROUND(N(M55)*Q55,9),"")</f>
        <v/>
      </c>
      <c r="W55" s="36" t="str">
        <f aca="false">IF($P55=1,ROUND(N(O55)*Q55,9),"")</f>
        <v/>
      </c>
      <c r="X55" s="33" t="str">
        <f aca="false">IF($P55=1,COUNTIF(Tbl_Energy,"&lt;"&amp;R55),"")</f>
        <v/>
      </c>
      <c r="Y55" s="33" t="str">
        <f aca="false">IF($P55=1,COUNTIF(Tbl_SatFat,"&lt;"&amp;S55),"")</f>
        <v/>
      </c>
      <c r="Z55" s="33" t="str">
        <f aca="false">IF($P55=1,COUNTIF(Tbl_Sugar,"&lt;"&amp;T55),"")</f>
        <v/>
      </c>
      <c r="AA55" s="33" t="str">
        <f aca="false">IF($P55=1,COUNTIF(Tbl_Sodium,"&lt;"&amp;U55),"")</f>
        <v/>
      </c>
      <c r="AB55" s="33" t="str">
        <f aca="false">IF($P55=1,X55+Y55+Z55+AA55,"")</f>
        <v/>
      </c>
      <c r="AC55" s="33" t="str">
        <f aca="false">IF($P55=1,IF(N(L55)&gt;80,5,IF(N(L55)&gt;60,2,IF(N(L55)&gt;40,1,0))),"")</f>
        <v/>
      </c>
      <c r="AD55" s="33" t="str">
        <f aca="false">IF($P55=1,IF(N55="NSP",COUNTIF(Tbl_NSP,"&lt;"&amp;V55),COUNTIF(Tbl_AOAC,"&lt;"&amp;V55)),"")</f>
        <v/>
      </c>
      <c r="AE55" s="33" t="str">
        <f aca="false">IF($P55=1,COUNTIF(Tbl_Protein,"&lt;"&amp;W55),"")</f>
        <v/>
      </c>
      <c r="AF55" s="33" t="str">
        <f aca="false">IF($P55=1,IF(AND(AB55&gt;=Protein_Cap,AC55&lt;FVN_Max),"No","Yes"),"")</f>
        <v/>
      </c>
      <c r="AG55" s="33" t="str">
        <f aca="false">IF($P55=1,AB55-AC55-AD55-IF(AF55="Yes",AE55,0),"")</f>
        <v/>
      </c>
      <c r="AH55" s="33" t="str">
        <f aca="false">IF($P55=1,IF(C55="Drink",Thr_Drink,Thr_Food),"")</f>
        <v/>
      </c>
      <c r="AI55" s="37" t="str">
        <f aca="false">IF($P55=1,IF(AG55&gt;=AH55,"HFSS","Not HFSS"),"")</f>
        <v/>
      </c>
      <c r="AJ55" s="33" t="str">
        <f aca="false">IF($P55=1,IF(AI55="HFSS",AG55-AH55+1,""),"")</f>
        <v/>
      </c>
      <c r="AK55" s="37" t="str">
        <f aca="false">IF($P55=1,IF(AI55="Not HFSS",AH55-1-AG55,""),"")</f>
        <v/>
      </c>
      <c r="AL55" s="38" t="str">
        <f aca="false">IF($P55=1,IF(AND(AF55="No",AB55&lt;=Protein_Cap+1,AE55&gt;0),"Yes: lose "&amp;(AB55-Protein_Cap+1)&amp;" A point"&amp;IF(AB55-Protein_Cap+1&gt;1,"s",""),""),"")</f>
        <v/>
      </c>
      <c r="AM55" s="39" t="str">
        <f aca="false">IF($P55=1,IF(X55=0,"",(R55-INDEX(Tbl_Energy,X55))/R55),"")</f>
        <v/>
      </c>
      <c r="AN55" s="39" t="str">
        <f aca="false">IF($P55=1,IF(Y55=0,"",(S55-INDEX(Tbl_SatFat,Y55))/S55),"")</f>
        <v/>
      </c>
      <c r="AO55" s="39" t="str">
        <f aca="false">IF($P55=1,IF(Z55=0,"",(T55-INDEX(Tbl_Sugar,Z55))/T55),"")</f>
        <v/>
      </c>
      <c r="AP55" s="39" t="str">
        <f aca="false">IF($P55=1,IF(AA55=0,"",(U55-INDEX(Tbl_Sodium,AA55))/U55),"")</f>
        <v/>
      </c>
      <c r="AQ55" s="38" t="str">
        <f aca="false">IF($P55=1,IF(COUNT(AM55:AP55)=0,"",INDEX($AM$12:$AP$12,MATCH(MIN(AM55:AP55),AM55:AP55,0))&amp;": cut "&amp;TEXT(MIN(AM55:AP55),"0.0%")),"")</f>
        <v/>
      </c>
    </row>
    <row r="56" customFormat="false" ht="15" hidden="false" customHeight="false" outlineLevel="0" collapsed="false">
      <c r="A56" s="27"/>
      <c r="B56" s="27"/>
      <c r="C56" s="28" t="s">
        <v>90</v>
      </c>
      <c r="D56" s="28" t="s">
        <v>91</v>
      </c>
      <c r="E56" s="29" t="n">
        <v>1</v>
      </c>
      <c r="F56" s="30"/>
      <c r="G56" s="28" t="s">
        <v>92</v>
      </c>
      <c r="H56" s="31"/>
      <c r="I56" s="31"/>
      <c r="J56" s="29"/>
      <c r="K56" s="28" t="s">
        <v>93</v>
      </c>
      <c r="L56" s="32"/>
      <c r="M56" s="31"/>
      <c r="N56" s="28" t="s">
        <v>94</v>
      </c>
      <c r="O56" s="31"/>
      <c r="P56" s="33" t="n">
        <f aca="false">IF(AND(A56&lt;&gt;"",COUNT(F56,H56,I56,J56)=4),1,0)</f>
        <v>0</v>
      </c>
      <c r="Q56" s="34" t="str">
        <f aca="false">IF($P56=1,IF(D56="100ml",1/IF(N(E56)&gt;0,E56,1),1),"")</f>
        <v/>
      </c>
      <c r="R56" s="35" t="str">
        <f aca="false">IF($P56=1,ROUND(IF(G56="kcal",F56*KCAL_KJ,F56)*Q56,9),"")</f>
        <v/>
      </c>
      <c r="S56" s="36" t="str">
        <f aca="false">IF($P56=1,ROUND(H56*Q56,9),"")</f>
        <v/>
      </c>
      <c r="T56" s="36" t="str">
        <f aca="false">IF($P56=1,ROUND(I56*Q56,9),"")</f>
        <v/>
      </c>
      <c r="U56" s="35" t="str">
        <f aca="false">IF($P56=1,ROUND(IF(K56="mg sodium",J56,J56*SALT_NA)*Q56,9),"")</f>
        <v/>
      </c>
      <c r="V56" s="36" t="str">
        <f aca="false">IF($P56=1,ROUND(N(M56)*Q56,9),"")</f>
        <v/>
      </c>
      <c r="W56" s="36" t="str">
        <f aca="false">IF($P56=1,ROUND(N(O56)*Q56,9),"")</f>
        <v/>
      </c>
      <c r="X56" s="33" t="str">
        <f aca="false">IF($P56=1,COUNTIF(Tbl_Energy,"&lt;"&amp;R56),"")</f>
        <v/>
      </c>
      <c r="Y56" s="33" t="str">
        <f aca="false">IF($P56=1,COUNTIF(Tbl_SatFat,"&lt;"&amp;S56),"")</f>
        <v/>
      </c>
      <c r="Z56" s="33" t="str">
        <f aca="false">IF($P56=1,COUNTIF(Tbl_Sugar,"&lt;"&amp;T56),"")</f>
        <v/>
      </c>
      <c r="AA56" s="33" t="str">
        <f aca="false">IF($P56=1,COUNTIF(Tbl_Sodium,"&lt;"&amp;U56),"")</f>
        <v/>
      </c>
      <c r="AB56" s="33" t="str">
        <f aca="false">IF($P56=1,X56+Y56+Z56+AA56,"")</f>
        <v/>
      </c>
      <c r="AC56" s="33" t="str">
        <f aca="false">IF($P56=1,IF(N(L56)&gt;80,5,IF(N(L56)&gt;60,2,IF(N(L56)&gt;40,1,0))),"")</f>
        <v/>
      </c>
      <c r="AD56" s="33" t="str">
        <f aca="false">IF($P56=1,IF(N56="NSP",COUNTIF(Tbl_NSP,"&lt;"&amp;V56),COUNTIF(Tbl_AOAC,"&lt;"&amp;V56)),"")</f>
        <v/>
      </c>
      <c r="AE56" s="33" t="str">
        <f aca="false">IF($P56=1,COUNTIF(Tbl_Protein,"&lt;"&amp;W56),"")</f>
        <v/>
      </c>
      <c r="AF56" s="33" t="str">
        <f aca="false">IF($P56=1,IF(AND(AB56&gt;=Protein_Cap,AC56&lt;FVN_Max),"No","Yes"),"")</f>
        <v/>
      </c>
      <c r="AG56" s="33" t="str">
        <f aca="false">IF($P56=1,AB56-AC56-AD56-IF(AF56="Yes",AE56,0),"")</f>
        <v/>
      </c>
      <c r="AH56" s="33" t="str">
        <f aca="false">IF($P56=1,IF(C56="Drink",Thr_Drink,Thr_Food),"")</f>
        <v/>
      </c>
      <c r="AI56" s="37" t="str">
        <f aca="false">IF($P56=1,IF(AG56&gt;=AH56,"HFSS","Not HFSS"),"")</f>
        <v/>
      </c>
      <c r="AJ56" s="33" t="str">
        <f aca="false">IF($P56=1,IF(AI56="HFSS",AG56-AH56+1,""),"")</f>
        <v/>
      </c>
      <c r="AK56" s="37" t="str">
        <f aca="false">IF($P56=1,IF(AI56="Not HFSS",AH56-1-AG56,""),"")</f>
        <v/>
      </c>
      <c r="AL56" s="38" t="str">
        <f aca="false">IF($P56=1,IF(AND(AF56="No",AB56&lt;=Protein_Cap+1,AE56&gt;0),"Yes: lose "&amp;(AB56-Protein_Cap+1)&amp;" A point"&amp;IF(AB56-Protein_Cap+1&gt;1,"s",""),""),"")</f>
        <v/>
      </c>
      <c r="AM56" s="39" t="str">
        <f aca="false">IF($P56=1,IF(X56=0,"",(R56-INDEX(Tbl_Energy,X56))/R56),"")</f>
        <v/>
      </c>
      <c r="AN56" s="39" t="str">
        <f aca="false">IF($P56=1,IF(Y56=0,"",(S56-INDEX(Tbl_SatFat,Y56))/S56),"")</f>
        <v/>
      </c>
      <c r="AO56" s="39" t="str">
        <f aca="false">IF($P56=1,IF(Z56=0,"",(T56-INDEX(Tbl_Sugar,Z56))/T56),"")</f>
        <v/>
      </c>
      <c r="AP56" s="39" t="str">
        <f aca="false">IF($P56=1,IF(AA56=0,"",(U56-INDEX(Tbl_Sodium,AA56))/U56),"")</f>
        <v/>
      </c>
      <c r="AQ56" s="38" t="str">
        <f aca="false">IF($P56=1,IF(COUNT(AM56:AP56)=0,"",INDEX($AM$12:$AP$12,MATCH(MIN(AM56:AP56),AM56:AP56,0))&amp;": cut "&amp;TEXT(MIN(AM56:AP56),"0.0%")),"")</f>
        <v/>
      </c>
    </row>
    <row r="57" customFormat="false" ht="15" hidden="false" customHeight="false" outlineLevel="0" collapsed="false">
      <c r="A57" s="27"/>
      <c r="B57" s="27"/>
      <c r="C57" s="28" t="s">
        <v>90</v>
      </c>
      <c r="D57" s="28" t="s">
        <v>91</v>
      </c>
      <c r="E57" s="29" t="n">
        <v>1</v>
      </c>
      <c r="F57" s="30"/>
      <c r="G57" s="28" t="s">
        <v>92</v>
      </c>
      <c r="H57" s="31"/>
      <c r="I57" s="31"/>
      <c r="J57" s="29"/>
      <c r="K57" s="28" t="s">
        <v>93</v>
      </c>
      <c r="L57" s="32"/>
      <c r="M57" s="31"/>
      <c r="N57" s="28" t="s">
        <v>94</v>
      </c>
      <c r="O57" s="31"/>
      <c r="P57" s="33" t="n">
        <f aca="false">IF(AND(A57&lt;&gt;"",COUNT(F57,H57,I57,J57)=4),1,0)</f>
        <v>0</v>
      </c>
      <c r="Q57" s="34" t="str">
        <f aca="false">IF($P57=1,IF(D57="100ml",1/IF(N(E57)&gt;0,E57,1),1),"")</f>
        <v/>
      </c>
      <c r="R57" s="35" t="str">
        <f aca="false">IF($P57=1,ROUND(IF(G57="kcal",F57*KCAL_KJ,F57)*Q57,9),"")</f>
        <v/>
      </c>
      <c r="S57" s="36" t="str">
        <f aca="false">IF($P57=1,ROUND(H57*Q57,9),"")</f>
        <v/>
      </c>
      <c r="T57" s="36" t="str">
        <f aca="false">IF($P57=1,ROUND(I57*Q57,9),"")</f>
        <v/>
      </c>
      <c r="U57" s="35" t="str">
        <f aca="false">IF($P57=1,ROUND(IF(K57="mg sodium",J57,J57*SALT_NA)*Q57,9),"")</f>
        <v/>
      </c>
      <c r="V57" s="36" t="str">
        <f aca="false">IF($P57=1,ROUND(N(M57)*Q57,9),"")</f>
        <v/>
      </c>
      <c r="W57" s="36" t="str">
        <f aca="false">IF($P57=1,ROUND(N(O57)*Q57,9),"")</f>
        <v/>
      </c>
      <c r="X57" s="33" t="str">
        <f aca="false">IF($P57=1,COUNTIF(Tbl_Energy,"&lt;"&amp;R57),"")</f>
        <v/>
      </c>
      <c r="Y57" s="33" t="str">
        <f aca="false">IF($P57=1,COUNTIF(Tbl_SatFat,"&lt;"&amp;S57),"")</f>
        <v/>
      </c>
      <c r="Z57" s="33" t="str">
        <f aca="false">IF($P57=1,COUNTIF(Tbl_Sugar,"&lt;"&amp;T57),"")</f>
        <v/>
      </c>
      <c r="AA57" s="33" t="str">
        <f aca="false">IF($P57=1,COUNTIF(Tbl_Sodium,"&lt;"&amp;U57),"")</f>
        <v/>
      </c>
      <c r="AB57" s="33" t="str">
        <f aca="false">IF($P57=1,X57+Y57+Z57+AA57,"")</f>
        <v/>
      </c>
      <c r="AC57" s="33" t="str">
        <f aca="false">IF($P57=1,IF(N(L57)&gt;80,5,IF(N(L57)&gt;60,2,IF(N(L57)&gt;40,1,0))),"")</f>
        <v/>
      </c>
      <c r="AD57" s="33" t="str">
        <f aca="false">IF($P57=1,IF(N57="NSP",COUNTIF(Tbl_NSP,"&lt;"&amp;V57),COUNTIF(Tbl_AOAC,"&lt;"&amp;V57)),"")</f>
        <v/>
      </c>
      <c r="AE57" s="33" t="str">
        <f aca="false">IF($P57=1,COUNTIF(Tbl_Protein,"&lt;"&amp;W57),"")</f>
        <v/>
      </c>
      <c r="AF57" s="33" t="str">
        <f aca="false">IF($P57=1,IF(AND(AB57&gt;=Protein_Cap,AC57&lt;FVN_Max),"No","Yes"),"")</f>
        <v/>
      </c>
      <c r="AG57" s="33" t="str">
        <f aca="false">IF($P57=1,AB57-AC57-AD57-IF(AF57="Yes",AE57,0),"")</f>
        <v/>
      </c>
      <c r="AH57" s="33" t="str">
        <f aca="false">IF($P57=1,IF(C57="Drink",Thr_Drink,Thr_Food),"")</f>
        <v/>
      </c>
      <c r="AI57" s="37" t="str">
        <f aca="false">IF($P57=1,IF(AG57&gt;=AH57,"HFSS","Not HFSS"),"")</f>
        <v/>
      </c>
      <c r="AJ57" s="33" t="str">
        <f aca="false">IF($P57=1,IF(AI57="HFSS",AG57-AH57+1,""),"")</f>
        <v/>
      </c>
      <c r="AK57" s="37" t="str">
        <f aca="false">IF($P57=1,IF(AI57="Not HFSS",AH57-1-AG57,""),"")</f>
        <v/>
      </c>
      <c r="AL57" s="38" t="str">
        <f aca="false">IF($P57=1,IF(AND(AF57="No",AB57&lt;=Protein_Cap+1,AE57&gt;0),"Yes: lose "&amp;(AB57-Protein_Cap+1)&amp;" A point"&amp;IF(AB57-Protein_Cap+1&gt;1,"s",""),""),"")</f>
        <v/>
      </c>
      <c r="AM57" s="39" t="str">
        <f aca="false">IF($P57=1,IF(X57=0,"",(R57-INDEX(Tbl_Energy,X57))/R57),"")</f>
        <v/>
      </c>
      <c r="AN57" s="39" t="str">
        <f aca="false">IF($P57=1,IF(Y57=0,"",(S57-INDEX(Tbl_SatFat,Y57))/S57),"")</f>
        <v/>
      </c>
      <c r="AO57" s="39" t="str">
        <f aca="false">IF($P57=1,IF(Z57=0,"",(T57-INDEX(Tbl_Sugar,Z57))/T57),"")</f>
        <v/>
      </c>
      <c r="AP57" s="39" t="str">
        <f aca="false">IF($P57=1,IF(AA57=0,"",(U57-INDEX(Tbl_Sodium,AA57))/U57),"")</f>
        <v/>
      </c>
      <c r="AQ57" s="38" t="str">
        <f aca="false">IF($P57=1,IF(COUNT(AM57:AP57)=0,"",INDEX($AM$12:$AP$12,MATCH(MIN(AM57:AP57),AM57:AP57,0))&amp;": cut "&amp;TEXT(MIN(AM57:AP57),"0.0%")),"")</f>
        <v/>
      </c>
    </row>
    <row r="58" customFormat="false" ht="15" hidden="false" customHeight="false" outlineLevel="0" collapsed="false">
      <c r="A58" s="27"/>
      <c r="B58" s="27"/>
      <c r="C58" s="28" t="s">
        <v>90</v>
      </c>
      <c r="D58" s="28" t="s">
        <v>91</v>
      </c>
      <c r="E58" s="29" t="n">
        <v>1</v>
      </c>
      <c r="F58" s="30"/>
      <c r="G58" s="28" t="s">
        <v>92</v>
      </c>
      <c r="H58" s="31"/>
      <c r="I58" s="31"/>
      <c r="J58" s="29"/>
      <c r="K58" s="28" t="s">
        <v>93</v>
      </c>
      <c r="L58" s="32"/>
      <c r="M58" s="31"/>
      <c r="N58" s="28" t="s">
        <v>94</v>
      </c>
      <c r="O58" s="31"/>
      <c r="P58" s="33" t="n">
        <f aca="false">IF(AND(A58&lt;&gt;"",COUNT(F58,H58,I58,J58)=4),1,0)</f>
        <v>0</v>
      </c>
      <c r="Q58" s="34" t="str">
        <f aca="false">IF($P58=1,IF(D58="100ml",1/IF(N(E58)&gt;0,E58,1),1),"")</f>
        <v/>
      </c>
      <c r="R58" s="35" t="str">
        <f aca="false">IF($P58=1,ROUND(IF(G58="kcal",F58*KCAL_KJ,F58)*Q58,9),"")</f>
        <v/>
      </c>
      <c r="S58" s="36" t="str">
        <f aca="false">IF($P58=1,ROUND(H58*Q58,9),"")</f>
        <v/>
      </c>
      <c r="T58" s="36" t="str">
        <f aca="false">IF($P58=1,ROUND(I58*Q58,9),"")</f>
        <v/>
      </c>
      <c r="U58" s="35" t="str">
        <f aca="false">IF($P58=1,ROUND(IF(K58="mg sodium",J58,J58*SALT_NA)*Q58,9),"")</f>
        <v/>
      </c>
      <c r="V58" s="36" t="str">
        <f aca="false">IF($P58=1,ROUND(N(M58)*Q58,9),"")</f>
        <v/>
      </c>
      <c r="W58" s="36" t="str">
        <f aca="false">IF($P58=1,ROUND(N(O58)*Q58,9),"")</f>
        <v/>
      </c>
      <c r="X58" s="33" t="str">
        <f aca="false">IF($P58=1,COUNTIF(Tbl_Energy,"&lt;"&amp;R58),"")</f>
        <v/>
      </c>
      <c r="Y58" s="33" t="str">
        <f aca="false">IF($P58=1,COUNTIF(Tbl_SatFat,"&lt;"&amp;S58),"")</f>
        <v/>
      </c>
      <c r="Z58" s="33" t="str">
        <f aca="false">IF($P58=1,COUNTIF(Tbl_Sugar,"&lt;"&amp;T58),"")</f>
        <v/>
      </c>
      <c r="AA58" s="33" t="str">
        <f aca="false">IF($P58=1,COUNTIF(Tbl_Sodium,"&lt;"&amp;U58),"")</f>
        <v/>
      </c>
      <c r="AB58" s="33" t="str">
        <f aca="false">IF($P58=1,X58+Y58+Z58+AA58,"")</f>
        <v/>
      </c>
      <c r="AC58" s="33" t="str">
        <f aca="false">IF($P58=1,IF(N(L58)&gt;80,5,IF(N(L58)&gt;60,2,IF(N(L58)&gt;40,1,0))),"")</f>
        <v/>
      </c>
      <c r="AD58" s="33" t="str">
        <f aca="false">IF($P58=1,IF(N58="NSP",COUNTIF(Tbl_NSP,"&lt;"&amp;V58),COUNTIF(Tbl_AOAC,"&lt;"&amp;V58)),"")</f>
        <v/>
      </c>
      <c r="AE58" s="33" t="str">
        <f aca="false">IF($P58=1,COUNTIF(Tbl_Protein,"&lt;"&amp;W58),"")</f>
        <v/>
      </c>
      <c r="AF58" s="33" t="str">
        <f aca="false">IF($P58=1,IF(AND(AB58&gt;=Protein_Cap,AC58&lt;FVN_Max),"No","Yes"),"")</f>
        <v/>
      </c>
      <c r="AG58" s="33" t="str">
        <f aca="false">IF($P58=1,AB58-AC58-AD58-IF(AF58="Yes",AE58,0),"")</f>
        <v/>
      </c>
      <c r="AH58" s="33" t="str">
        <f aca="false">IF($P58=1,IF(C58="Drink",Thr_Drink,Thr_Food),"")</f>
        <v/>
      </c>
      <c r="AI58" s="37" t="str">
        <f aca="false">IF($P58=1,IF(AG58&gt;=AH58,"HFSS","Not HFSS"),"")</f>
        <v/>
      </c>
      <c r="AJ58" s="33" t="str">
        <f aca="false">IF($P58=1,IF(AI58="HFSS",AG58-AH58+1,""),"")</f>
        <v/>
      </c>
      <c r="AK58" s="37" t="str">
        <f aca="false">IF($P58=1,IF(AI58="Not HFSS",AH58-1-AG58,""),"")</f>
        <v/>
      </c>
      <c r="AL58" s="38" t="str">
        <f aca="false">IF($P58=1,IF(AND(AF58="No",AB58&lt;=Protein_Cap+1,AE58&gt;0),"Yes: lose "&amp;(AB58-Protein_Cap+1)&amp;" A point"&amp;IF(AB58-Protein_Cap+1&gt;1,"s",""),""),"")</f>
        <v/>
      </c>
      <c r="AM58" s="39" t="str">
        <f aca="false">IF($P58=1,IF(X58=0,"",(R58-INDEX(Tbl_Energy,X58))/R58),"")</f>
        <v/>
      </c>
      <c r="AN58" s="39" t="str">
        <f aca="false">IF($P58=1,IF(Y58=0,"",(S58-INDEX(Tbl_SatFat,Y58))/S58),"")</f>
        <v/>
      </c>
      <c r="AO58" s="39" t="str">
        <f aca="false">IF($P58=1,IF(Z58=0,"",(T58-INDEX(Tbl_Sugar,Z58))/T58),"")</f>
        <v/>
      </c>
      <c r="AP58" s="39" t="str">
        <f aca="false">IF($P58=1,IF(AA58=0,"",(U58-INDEX(Tbl_Sodium,AA58))/U58),"")</f>
        <v/>
      </c>
      <c r="AQ58" s="38" t="str">
        <f aca="false">IF($P58=1,IF(COUNT(AM58:AP58)=0,"",INDEX($AM$12:$AP$12,MATCH(MIN(AM58:AP58),AM58:AP58,0))&amp;": cut "&amp;TEXT(MIN(AM58:AP58),"0.0%")),"")</f>
        <v/>
      </c>
    </row>
    <row r="59" customFormat="false" ht="15" hidden="false" customHeight="false" outlineLevel="0" collapsed="false">
      <c r="A59" s="27"/>
      <c r="B59" s="27"/>
      <c r="C59" s="28" t="s">
        <v>90</v>
      </c>
      <c r="D59" s="28" t="s">
        <v>91</v>
      </c>
      <c r="E59" s="29" t="n">
        <v>1</v>
      </c>
      <c r="F59" s="30"/>
      <c r="G59" s="28" t="s">
        <v>92</v>
      </c>
      <c r="H59" s="31"/>
      <c r="I59" s="31"/>
      <c r="J59" s="29"/>
      <c r="K59" s="28" t="s">
        <v>93</v>
      </c>
      <c r="L59" s="32"/>
      <c r="M59" s="31"/>
      <c r="N59" s="28" t="s">
        <v>94</v>
      </c>
      <c r="O59" s="31"/>
      <c r="P59" s="33" t="n">
        <f aca="false">IF(AND(A59&lt;&gt;"",COUNT(F59,H59,I59,J59)=4),1,0)</f>
        <v>0</v>
      </c>
      <c r="Q59" s="34" t="str">
        <f aca="false">IF($P59=1,IF(D59="100ml",1/IF(N(E59)&gt;0,E59,1),1),"")</f>
        <v/>
      </c>
      <c r="R59" s="35" t="str">
        <f aca="false">IF($P59=1,ROUND(IF(G59="kcal",F59*KCAL_KJ,F59)*Q59,9),"")</f>
        <v/>
      </c>
      <c r="S59" s="36" t="str">
        <f aca="false">IF($P59=1,ROUND(H59*Q59,9),"")</f>
        <v/>
      </c>
      <c r="T59" s="36" t="str">
        <f aca="false">IF($P59=1,ROUND(I59*Q59,9),"")</f>
        <v/>
      </c>
      <c r="U59" s="35" t="str">
        <f aca="false">IF($P59=1,ROUND(IF(K59="mg sodium",J59,J59*SALT_NA)*Q59,9),"")</f>
        <v/>
      </c>
      <c r="V59" s="36" t="str">
        <f aca="false">IF($P59=1,ROUND(N(M59)*Q59,9),"")</f>
        <v/>
      </c>
      <c r="W59" s="36" t="str">
        <f aca="false">IF($P59=1,ROUND(N(O59)*Q59,9),"")</f>
        <v/>
      </c>
      <c r="X59" s="33" t="str">
        <f aca="false">IF($P59=1,COUNTIF(Tbl_Energy,"&lt;"&amp;R59),"")</f>
        <v/>
      </c>
      <c r="Y59" s="33" t="str">
        <f aca="false">IF($P59=1,COUNTIF(Tbl_SatFat,"&lt;"&amp;S59),"")</f>
        <v/>
      </c>
      <c r="Z59" s="33" t="str">
        <f aca="false">IF($P59=1,COUNTIF(Tbl_Sugar,"&lt;"&amp;T59),"")</f>
        <v/>
      </c>
      <c r="AA59" s="33" t="str">
        <f aca="false">IF($P59=1,COUNTIF(Tbl_Sodium,"&lt;"&amp;U59),"")</f>
        <v/>
      </c>
      <c r="AB59" s="33" t="str">
        <f aca="false">IF($P59=1,X59+Y59+Z59+AA59,"")</f>
        <v/>
      </c>
      <c r="AC59" s="33" t="str">
        <f aca="false">IF($P59=1,IF(N(L59)&gt;80,5,IF(N(L59)&gt;60,2,IF(N(L59)&gt;40,1,0))),"")</f>
        <v/>
      </c>
      <c r="AD59" s="33" t="str">
        <f aca="false">IF($P59=1,IF(N59="NSP",COUNTIF(Tbl_NSP,"&lt;"&amp;V59),COUNTIF(Tbl_AOAC,"&lt;"&amp;V59)),"")</f>
        <v/>
      </c>
      <c r="AE59" s="33" t="str">
        <f aca="false">IF($P59=1,COUNTIF(Tbl_Protein,"&lt;"&amp;W59),"")</f>
        <v/>
      </c>
      <c r="AF59" s="33" t="str">
        <f aca="false">IF($P59=1,IF(AND(AB59&gt;=Protein_Cap,AC59&lt;FVN_Max),"No","Yes"),"")</f>
        <v/>
      </c>
      <c r="AG59" s="33" t="str">
        <f aca="false">IF($P59=1,AB59-AC59-AD59-IF(AF59="Yes",AE59,0),"")</f>
        <v/>
      </c>
      <c r="AH59" s="33" t="str">
        <f aca="false">IF($P59=1,IF(C59="Drink",Thr_Drink,Thr_Food),"")</f>
        <v/>
      </c>
      <c r="AI59" s="37" t="str">
        <f aca="false">IF($P59=1,IF(AG59&gt;=AH59,"HFSS","Not HFSS"),"")</f>
        <v/>
      </c>
      <c r="AJ59" s="33" t="str">
        <f aca="false">IF($P59=1,IF(AI59="HFSS",AG59-AH59+1,""),"")</f>
        <v/>
      </c>
      <c r="AK59" s="37" t="str">
        <f aca="false">IF($P59=1,IF(AI59="Not HFSS",AH59-1-AG59,""),"")</f>
        <v/>
      </c>
      <c r="AL59" s="38" t="str">
        <f aca="false">IF($P59=1,IF(AND(AF59="No",AB59&lt;=Protein_Cap+1,AE59&gt;0),"Yes: lose "&amp;(AB59-Protein_Cap+1)&amp;" A point"&amp;IF(AB59-Protein_Cap+1&gt;1,"s",""),""),"")</f>
        <v/>
      </c>
      <c r="AM59" s="39" t="str">
        <f aca="false">IF($P59=1,IF(X59=0,"",(R59-INDEX(Tbl_Energy,X59))/R59),"")</f>
        <v/>
      </c>
      <c r="AN59" s="39" t="str">
        <f aca="false">IF($P59=1,IF(Y59=0,"",(S59-INDEX(Tbl_SatFat,Y59))/S59),"")</f>
        <v/>
      </c>
      <c r="AO59" s="39" t="str">
        <f aca="false">IF($P59=1,IF(Z59=0,"",(T59-INDEX(Tbl_Sugar,Z59))/T59),"")</f>
        <v/>
      </c>
      <c r="AP59" s="39" t="str">
        <f aca="false">IF($P59=1,IF(AA59=0,"",(U59-INDEX(Tbl_Sodium,AA59))/U59),"")</f>
        <v/>
      </c>
      <c r="AQ59" s="38" t="str">
        <f aca="false">IF($P59=1,IF(COUNT(AM59:AP59)=0,"",INDEX($AM$12:$AP$12,MATCH(MIN(AM59:AP59),AM59:AP59,0))&amp;": cut "&amp;TEXT(MIN(AM59:AP59),"0.0%")),"")</f>
        <v/>
      </c>
    </row>
    <row r="60" customFormat="false" ht="15" hidden="false" customHeight="false" outlineLevel="0" collapsed="false">
      <c r="A60" s="27"/>
      <c r="B60" s="27"/>
      <c r="C60" s="28" t="s">
        <v>90</v>
      </c>
      <c r="D60" s="28" t="s">
        <v>91</v>
      </c>
      <c r="E60" s="29" t="n">
        <v>1</v>
      </c>
      <c r="F60" s="30"/>
      <c r="G60" s="28" t="s">
        <v>92</v>
      </c>
      <c r="H60" s="31"/>
      <c r="I60" s="31"/>
      <c r="J60" s="29"/>
      <c r="K60" s="28" t="s">
        <v>93</v>
      </c>
      <c r="L60" s="32"/>
      <c r="M60" s="31"/>
      <c r="N60" s="28" t="s">
        <v>94</v>
      </c>
      <c r="O60" s="31"/>
      <c r="P60" s="33" t="n">
        <f aca="false">IF(AND(A60&lt;&gt;"",COUNT(F60,H60,I60,J60)=4),1,0)</f>
        <v>0</v>
      </c>
      <c r="Q60" s="34" t="str">
        <f aca="false">IF($P60=1,IF(D60="100ml",1/IF(N(E60)&gt;0,E60,1),1),"")</f>
        <v/>
      </c>
      <c r="R60" s="35" t="str">
        <f aca="false">IF($P60=1,ROUND(IF(G60="kcal",F60*KCAL_KJ,F60)*Q60,9),"")</f>
        <v/>
      </c>
      <c r="S60" s="36" t="str">
        <f aca="false">IF($P60=1,ROUND(H60*Q60,9),"")</f>
        <v/>
      </c>
      <c r="T60" s="36" t="str">
        <f aca="false">IF($P60=1,ROUND(I60*Q60,9),"")</f>
        <v/>
      </c>
      <c r="U60" s="35" t="str">
        <f aca="false">IF($P60=1,ROUND(IF(K60="mg sodium",J60,J60*SALT_NA)*Q60,9),"")</f>
        <v/>
      </c>
      <c r="V60" s="36" t="str">
        <f aca="false">IF($P60=1,ROUND(N(M60)*Q60,9),"")</f>
        <v/>
      </c>
      <c r="W60" s="36" t="str">
        <f aca="false">IF($P60=1,ROUND(N(O60)*Q60,9),"")</f>
        <v/>
      </c>
      <c r="X60" s="33" t="str">
        <f aca="false">IF($P60=1,COUNTIF(Tbl_Energy,"&lt;"&amp;R60),"")</f>
        <v/>
      </c>
      <c r="Y60" s="33" t="str">
        <f aca="false">IF($P60=1,COUNTIF(Tbl_SatFat,"&lt;"&amp;S60),"")</f>
        <v/>
      </c>
      <c r="Z60" s="33" t="str">
        <f aca="false">IF($P60=1,COUNTIF(Tbl_Sugar,"&lt;"&amp;T60),"")</f>
        <v/>
      </c>
      <c r="AA60" s="33" t="str">
        <f aca="false">IF($P60=1,COUNTIF(Tbl_Sodium,"&lt;"&amp;U60),"")</f>
        <v/>
      </c>
      <c r="AB60" s="33" t="str">
        <f aca="false">IF($P60=1,X60+Y60+Z60+AA60,"")</f>
        <v/>
      </c>
      <c r="AC60" s="33" t="str">
        <f aca="false">IF($P60=1,IF(N(L60)&gt;80,5,IF(N(L60)&gt;60,2,IF(N(L60)&gt;40,1,0))),"")</f>
        <v/>
      </c>
      <c r="AD60" s="33" t="str">
        <f aca="false">IF($P60=1,IF(N60="NSP",COUNTIF(Tbl_NSP,"&lt;"&amp;V60),COUNTIF(Tbl_AOAC,"&lt;"&amp;V60)),"")</f>
        <v/>
      </c>
      <c r="AE60" s="33" t="str">
        <f aca="false">IF($P60=1,COUNTIF(Tbl_Protein,"&lt;"&amp;W60),"")</f>
        <v/>
      </c>
      <c r="AF60" s="33" t="str">
        <f aca="false">IF($P60=1,IF(AND(AB60&gt;=Protein_Cap,AC60&lt;FVN_Max),"No","Yes"),"")</f>
        <v/>
      </c>
      <c r="AG60" s="33" t="str">
        <f aca="false">IF($P60=1,AB60-AC60-AD60-IF(AF60="Yes",AE60,0),"")</f>
        <v/>
      </c>
      <c r="AH60" s="33" t="str">
        <f aca="false">IF($P60=1,IF(C60="Drink",Thr_Drink,Thr_Food),"")</f>
        <v/>
      </c>
      <c r="AI60" s="37" t="str">
        <f aca="false">IF($P60=1,IF(AG60&gt;=AH60,"HFSS","Not HFSS"),"")</f>
        <v/>
      </c>
      <c r="AJ60" s="33" t="str">
        <f aca="false">IF($P60=1,IF(AI60="HFSS",AG60-AH60+1,""),"")</f>
        <v/>
      </c>
      <c r="AK60" s="37" t="str">
        <f aca="false">IF($P60=1,IF(AI60="Not HFSS",AH60-1-AG60,""),"")</f>
        <v/>
      </c>
      <c r="AL60" s="38" t="str">
        <f aca="false">IF($P60=1,IF(AND(AF60="No",AB60&lt;=Protein_Cap+1,AE60&gt;0),"Yes: lose "&amp;(AB60-Protein_Cap+1)&amp;" A point"&amp;IF(AB60-Protein_Cap+1&gt;1,"s",""),""),"")</f>
        <v/>
      </c>
      <c r="AM60" s="39" t="str">
        <f aca="false">IF($P60=1,IF(X60=0,"",(R60-INDEX(Tbl_Energy,X60))/R60),"")</f>
        <v/>
      </c>
      <c r="AN60" s="39" t="str">
        <f aca="false">IF($P60=1,IF(Y60=0,"",(S60-INDEX(Tbl_SatFat,Y60))/S60),"")</f>
        <v/>
      </c>
      <c r="AO60" s="39" t="str">
        <f aca="false">IF($P60=1,IF(Z60=0,"",(T60-INDEX(Tbl_Sugar,Z60))/T60),"")</f>
        <v/>
      </c>
      <c r="AP60" s="39" t="str">
        <f aca="false">IF($P60=1,IF(AA60=0,"",(U60-INDEX(Tbl_Sodium,AA60))/U60),"")</f>
        <v/>
      </c>
      <c r="AQ60" s="38" t="str">
        <f aca="false">IF($P60=1,IF(COUNT(AM60:AP60)=0,"",INDEX($AM$12:$AP$12,MATCH(MIN(AM60:AP60),AM60:AP60,0))&amp;": cut "&amp;TEXT(MIN(AM60:AP60),"0.0%")),"")</f>
        <v/>
      </c>
    </row>
    <row r="61" customFormat="false" ht="15" hidden="false" customHeight="false" outlineLevel="0" collapsed="false">
      <c r="A61" s="27"/>
      <c r="B61" s="27"/>
      <c r="C61" s="28" t="s">
        <v>90</v>
      </c>
      <c r="D61" s="28" t="s">
        <v>91</v>
      </c>
      <c r="E61" s="29" t="n">
        <v>1</v>
      </c>
      <c r="F61" s="30"/>
      <c r="G61" s="28" t="s">
        <v>92</v>
      </c>
      <c r="H61" s="31"/>
      <c r="I61" s="31"/>
      <c r="J61" s="29"/>
      <c r="K61" s="28" t="s">
        <v>93</v>
      </c>
      <c r="L61" s="32"/>
      <c r="M61" s="31"/>
      <c r="N61" s="28" t="s">
        <v>94</v>
      </c>
      <c r="O61" s="31"/>
      <c r="P61" s="33" t="n">
        <f aca="false">IF(AND(A61&lt;&gt;"",COUNT(F61,H61,I61,J61)=4),1,0)</f>
        <v>0</v>
      </c>
      <c r="Q61" s="34" t="str">
        <f aca="false">IF($P61=1,IF(D61="100ml",1/IF(N(E61)&gt;0,E61,1),1),"")</f>
        <v/>
      </c>
      <c r="R61" s="35" t="str">
        <f aca="false">IF($P61=1,ROUND(IF(G61="kcal",F61*KCAL_KJ,F61)*Q61,9),"")</f>
        <v/>
      </c>
      <c r="S61" s="36" t="str">
        <f aca="false">IF($P61=1,ROUND(H61*Q61,9),"")</f>
        <v/>
      </c>
      <c r="T61" s="36" t="str">
        <f aca="false">IF($P61=1,ROUND(I61*Q61,9),"")</f>
        <v/>
      </c>
      <c r="U61" s="35" t="str">
        <f aca="false">IF($P61=1,ROUND(IF(K61="mg sodium",J61,J61*SALT_NA)*Q61,9),"")</f>
        <v/>
      </c>
      <c r="V61" s="36" t="str">
        <f aca="false">IF($P61=1,ROUND(N(M61)*Q61,9),"")</f>
        <v/>
      </c>
      <c r="W61" s="36" t="str">
        <f aca="false">IF($P61=1,ROUND(N(O61)*Q61,9),"")</f>
        <v/>
      </c>
      <c r="X61" s="33" t="str">
        <f aca="false">IF($P61=1,COUNTIF(Tbl_Energy,"&lt;"&amp;R61),"")</f>
        <v/>
      </c>
      <c r="Y61" s="33" t="str">
        <f aca="false">IF($P61=1,COUNTIF(Tbl_SatFat,"&lt;"&amp;S61),"")</f>
        <v/>
      </c>
      <c r="Z61" s="33" t="str">
        <f aca="false">IF($P61=1,COUNTIF(Tbl_Sugar,"&lt;"&amp;T61),"")</f>
        <v/>
      </c>
      <c r="AA61" s="33" t="str">
        <f aca="false">IF($P61=1,COUNTIF(Tbl_Sodium,"&lt;"&amp;U61),"")</f>
        <v/>
      </c>
      <c r="AB61" s="33" t="str">
        <f aca="false">IF($P61=1,X61+Y61+Z61+AA61,"")</f>
        <v/>
      </c>
      <c r="AC61" s="33" t="str">
        <f aca="false">IF($P61=1,IF(N(L61)&gt;80,5,IF(N(L61)&gt;60,2,IF(N(L61)&gt;40,1,0))),"")</f>
        <v/>
      </c>
      <c r="AD61" s="33" t="str">
        <f aca="false">IF($P61=1,IF(N61="NSP",COUNTIF(Tbl_NSP,"&lt;"&amp;V61),COUNTIF(Tbl_AOAC,"&lt;"&amp;V61)),"")</f>
        <v/>
      </c>
      <c r="AE61" s="33" t="str">
        <f aca="false">IF($P61=1,COUNTIF(Tbl_Protein,"&lt;"&amp;W61),"")</f>
        <v/>
      </c>
      <c r="AF61" s="33" t="str">
        <f aca="false">IF($P61=1,IF(AND(AB61&gt;=Protein_Cap,AC61&lt;FVN_Max),"No","Yes"),"")</f>
        <v/>
      </c>
      <c r="AG61" s="33" t="str">
        <f aca="false">IF($P61=1,AB61-AC61-AD61-IF(AF61="Yes",AE61,0),"")</f>
        <v/>
      </c>
      <c r="AH61" s="33" t="str">
        <f aca="false">IF($P61=1,IF(C61="Drink",Thr_Drink,Thr_Food),"")</f>
        <v/>
      </c>
      <c r="AI61" s="37" t="str">
        <f aca="false">IF($P61=1,IF(AG61&gt;=AH61,"HFSS","Not HFSS"),"")</f>
        <v/>
      </c>
      <c r="AJ61" s="33" t="str">
        <f aca="false">IF($P61=1,IF(AI61="HFSS",AG61-AH61+1,""),"")</f>
        <v/>
      </c>
      <c r="AK61" s="37" t="str">
        <f aca="false">IF($P61=1,IF(AI61="Not HFSS",AH61-1-AG61,""),"")</f>
        <v/>
      </c>
      <c r="AL61" s="38" t="str">
        <f aca="false">IF($P61=1,IF(AND(AF61="No",AB61&lt;=Protein_Cap+1,AE61&gt;0),"Yes: lose "&amp;(AB61-Protein_Cap+1)&amp;" A point"&amp;IF(AB61-Protein_Cap+1&gt;1,"s",""),""),"")</f>
        <v/>
      </c>
      <c r="AM61" s="39" t="str">
        <f aca="false">IF($P61=1,IF(X61=0,"",(R61-INDEX(Tbl_Energy,X61))/R61),"")</f>
        <v/>
      </c>
      <c r="AN61" s="39" t="str">
        <f aca="false">IF($P61=1,IF(Y61=0,"",(S61-INDEX(Tbl_SatFat,Y61))/S61),"")</f>
        <v/>
      </c>
      <c r="AO61" s="39" t="str">
        <f aca="false">IF($P61=1,IF(Z61=0,"",(T61-INDEX(Tbl_Sugar,Z61))/T61),"")</f>
        <v/>
      </c>
      <c r="AP61" s="39" t="str">
        <f aca="false">IF($P61=1,IF(AA61=0,"",(U61-INDEX(Tbl_Sodium,AA61))/U61),"")</f>
        <v/>
      </c>
      <c r="AQ61" s="38" t="str">
        <f aca="false">IF($P61=1,IF(COUNT(AM61:AP61)=0,"",INDEX($AM$12:$AP$12,MATCH(MIN(AM61:AP61),AM61:AP61,0))&amp;": cut "&amp;TEXT(MIN(AM61:AP61),"0.0%")),"")</f>
        <v/>
      </c>
    </row>
    <row r="62" customFormat="false" ht="15" hidden="false" customHeight="false" outlineLevel="0" collapsed="false">
      <c r="A62" s="27"/>
      <c r="B62" s="27"/>
      <c r="C62" s="28" t="s">
        <v>90</v>
      </c>
      <c r="D62" s="28" t="s">
        <v>91</v>
      </c>
      <c r="E62" s="29" t="n">
        <v>1</v>
      </c>
      <c r="F62" s="30"/>
      <c r="G62" s="28" t="s">
        <v>92</v>
      </c>
      <c r="H62" s="31"/>
      <c r="I62" s="31"/>
      <c r="J62" s="29"/>
      <c r="K62" s="28" t="s">
        <v>93</v>
      </c>
      <c r="L62" s="32"/>
      <c r="M62" s="31"/>
      <c r="N62" s="28" t="s">
        <v>94</v>
      </c>
      <c r="O62" s="31"/>
      <c r="P62" s="33" t="n">
        <f aca="false">IF(AND(A62&lt;&gt;"",COUNT(F62,H62,I62,J62)=4),1,0)</f>
        <v>0</v>
      </c>
      <c r="Q62" s="34" t="str">
        <f aca="false">IF($P62=1,IF(D62="100ml",1/IF(N(E62)&gt;0,E62,1),1),"")</f>
        <v/>
      </c>
      <c r="R62" s="35" t="str">
        <f aca="false">IF($P62=1,ROUND(IF(G62="kcal",F62*KCAL_KJ,F62)*Q62,9),"")</f>
        <v/>
      </c>
      <c r="S62" s="36" t="str">
        <f aca="false">IF($P62=1,ROUND(H62*Q62,9),"")</f>
        <v/>
      </c>
      <c r="T62" s="36" t="str">
        <f aca="false">IF($P62=1,ROUND(I62*Q62,9),"")</f>
        <v/>
      </c>
      <c r="U62" s="35" t="str">
        <f aca="false">IF($P62=1,ROUND(IF(K62="mg sodium",J62,J62*SALT_NA)*Q62,9),"")</f>
        <v/>
      </c>
      <c r="V62" s="36" t="str">
        <f aca="false">IF($P62=1,ROUND(N(M62)*Q62,9),"")</f>
        <v/>
      </c>
      <c r="W62" s="36" t="str">
        <f aca="false">IF($P62=1,ROUND(N(O62)*Q62,9),"")</f>
        <v/>
      </c>
      <c r="X62" s="33" t="str">
        <f aca="false">IF($P62=1,COUNTIF(Tbl_Energy,"&lt;"&amp;R62),"")</f>
        <v/>
      </c>
      <c r="Y62" s="33" t="str">
        <f aca="false">IF($P62=1,COUNTIF(Tbl_SatFat,"&lt;"&amp;S62),"")</f>
        <v/>
      </c>
      <c r="Z62" s="33" t="str">
        <f aca="false">IF($P62=1,COUNTIF(Tbl_Sugar,"&lt;"&amp;T62),"")</f>
        <v/>
      </c>
      <c r="AA62" s="33" t="str">
        <f aca="false">IF($P62=1,COUNTIF(Tbl_Sodium,"&lt;"&amp;U62),"")</f>
        <v/>
      </c>
      <c r="AB62" s="33" t="str">
        <f aca="false">IF($P62=1,X62+Y62+Z62+AA62,"")</f>
        <v/>
      </c>
      <c r="AC62" s="33" t="str">
        <f aca="false">IF($P62=1,IF(N(L62)&gt;80,5,IF(N(L62)&gt;60,2,IF(N(L62)&gt;40,1,0))),"")</f>
        <v/>
      </c>
      <c r="AD62" s="33" t="str">
        <f aca="false">IF($P62=1,IF(N62="NSP",COUNTIF(Tbl_NSP,"&lt;"&amp;V62),COUNTIF(Tbl_AOAC,"&lt;"&amp;V62)),"")</f>
        <v/>
      </c>
      <c r="AE62" s="33" t="str">
        <f aca="false">IF($P62=1,COUNTIF(Tbl_Protein,"&lt;"&amp;W62),"")</f>
        <v/>
      </c>
      <c r="AF62" s="33" t="str">
        <f aca="false">IF($P62=1,IF(AND(AB62&gt;=Protein_Cap,AC62&lt;FVN_Max),"No","Yes"),"")</f>
        <v/>
      </c>
      <c r="AG62" s="33" t="str">
        <f aca="false">IF($P62=1,AB62-AC62-AD62-IF(AF62="Yes",AE62,0),"")</f>
        <v/>
      </c>
      <c r="AH62" s="33" t="str">
        <f aca="false">IF($P62=1,IF(C62="Drink",Thr_Drink,Thr_Food),"")</f>
        <v/>
      </c>
      <c r="AI62" s="37" t="str">
        <f aca="false">IF($P62=1,IF(AG62&gt;=AH62,"HFSS","Not HFSS"),"")</f>
        <v/>
      </c>
      <c r="AJ62" s="33" t="str">
        <f aca="false">IF($P62=1,IF(AI62="HFSS",AG62-AH62+1,""),"")</f>
        <v/>
      </c>
      <c r="AK62" s="37" t="str">
        <f aca="false">IF($P62=1,IF(AI62="Not HFSS",AH62-1-AG62,""),"")</f>
        <v/>
      </c>
      <c r="AL62" s="38" t="str">
        <f aca="false">IF($P62=1,IF(AND(AF62="No",AB62&lt;=Protein_Cap+1,AE62&gt;0),"Yes: lose "&amp;(AB62-Protein_Cap+1)&amp;" A point"&amp;IF(AB62-Protein_Cap+1&gt;1,"s",""),""),"")</f>
        <v/>
      </c>
      <c r="AM62" s="39" t="str">
        <f aca="false">IF($P62=1,IF(X62=0,"",(R62-INDEX(Tbl_Energy,X62))/R62),"")</f>
        <v/>
      </c>
      <c r="AN62" s="39" t="str">
        <f aca="false">IF($P62=1,IF(Y62=0,"",(S62-INDEX(Tbl_SatFat,Y62))/S62),"")</f>
        <v/>
      </c>
      <c r="AO62" s="39" t="str">
        <f aca="false">IF($P62=1,IF(Z62=0,"",(T62-INDEX(Tbl_Sugar,Z62))/T62),"")</f>
        <v/>
      </c>
      <c r="AP62" s="39" t="str">
        <f aca="false">IF($P62=1,IF(AA62=0,"",(U62-INDEX(Tbl_Sodium,AA62))/U62),"")</f>
        <v/>
      </c>
      <c r="AQ62" s="38" t="str">
        <f aca="false">IF($P62=1,IF(COUNT(AM62:AP62)=0,"",INDEX($AM$12:$AP$12,MATCH(MIN(AM62:AP62),AM62:AP62,0))&amp;": cut "&amp;TEXT(MIN(AM62:AP62),"0.0%")),"")</f>
        <v/>
      </c>
    </row>
    <row r="63" customFormat="false" ht="15" hidden="false" customHeight="false" outlineLevel="0" collapsed="false">
      <c r="A63" s="27"/>
      <c r="B63" s="27"/>
      <c r="C63" s="28" t="s">
        <v>90</v>
      </c>
      <c r="D63" s="28" t="s">
        <v>91</v>
      </c>
      <c r="E63" s="29" t="n">
        <v>1</v>
      </c>
      <c r="F63" s="30"/>
      <c r="G63" s="28" t="s">
        <v>92</v>
      </c>
      <c r="H63" s="31"/>
      <c r="I63" s="31"/>
      <c r="J63" s="29"/>
      <c r="K63" s="28" t="s">
        <v>93</v>
      </c>
      <c r="L63" s="32"/>
      <c r="M63" s="31"/>
      <c r="N63" s="28" t="s">
        <v>94</v>
      </c>
      <c r="O63" s="31"/>
      <c r="P63" s="33" t="n">
        <f aca="false">IF(AND(A63&lt;&gt;"",COUNT(F63,H63,I63,J63)=4),1,0)</f>
        <v>0</v>
      </c>
      <c r="Q63" s="34" t="str">
        <f aca="false">IF($P63=1,IF(D63="100ml",1/IF(N(E63)&gt;0,E63,1),1),"")</f>
        <v/>
      </c>
      <c r="R63" s="35" t="str">
        <f aca="false">IF($P63=1,ROUND(IF(G63="kcal",F63*KCAL_KJ,F63)*Q63,9),"")</f>
        <v/>
      </c>
      <c r="S63" s="36" t="str">
        <f aca="false">IF($P63=1,ROUND(H63*Q63,9),"")</f>
        <v/>
      </c>
      <c r="T63" s="36" t="str">
        <f aca="false">IF($P63=1,ROUND(I63*Q63,9),"")</f>
        <v/>
      </c>
      <c r="U63" s="35" t="str">
        <f aca="false">IF($P63=1,ROUND(IF(K63="mg sodium",J63,J63*SALT_NA)*Q63,9),"")</f>
        <v/>
      </c>
      <c r="V63" s="36" t="str">
        <f aca="false">IF($P63=1,ROUND(N(M63)*Q63,9),"")</f>
        <v/>
      </c>
      <c r="W63" s="36" t="str">
        <f aca="false">IF($P63=1,ROUND(N(O63)*Q63,9),"")</f>
        <v/>
      </c>
      <c r="X63" s="33" t="str">
        <f aca="false">IF($P63=1,COUNTIF(Tbl_Energy,"&lt;"&amp;R63),"")</f>
        <v/>
      </c>
      <c r="Y63" s="33" t="str">
        <f aca="false">IF($P63=1,COUNTIF(Tbl_SatFat,"&lt;"&amp;S63),"")</f>
        <v/>
      </c>
      <c r="Z63" s="33" t="str">
        <f aca="false">IF($P63=1,COUNTIF(Tbl_Sugar,"&lt;"&amp;T63),"")</f>
        <v/>
      </c>
      <c r="AA63" s="33" t="str">
        <f aca="false">IF($P63=1,COUNTIF(Tbl_Sodium,"&lt;"&amp;U63),"")</f>
        <v/>
      </c>
      <c r="AB63" s="33" t="str">
        <f aca="false">IF($P63=1,X63+Y63+Z63+AA63,"")</f>
        <v/>
      </c>
      <c r="AC63" s="33" t="str">
        <f aca="false">IF($P63=1,IF(N(L63)&gt;80,5,IF(N(L63)&gt;60,2,IF(N(L63)&gt;40,1,0))),"")</f>
        <v/>
      </c>
      <c r="AD63" s="33" t="str">
        <f aca="false">IF($P63=1,IF(N63="NSP",COUNTIF(Tbl_NSP,"&lt;"&amp;V63),COUNTIF(Tbl_AOAC,"&lt;"&amp;V63)),"")</f>
        <v/>
      </c>
      <c r="AE63" s="33" t="str">
        <f aca="false">IF($P63=1,COUNTIF(Tbl_Protein,"&lt;"&amp;W63),"")</f>
        <v/>
      </c>
      <c r="AF63" s="33" t="str">
        <f aca="false">IF($P63=1,IF(AND(AB63&gt;=Protein_Cap,AC63&lt;FVN_Max),"No","Yes"),"")</f>
        <v/>
      </c>
      <c r="AG63" s="33" t="str">
        <f aca="false">IF($P63=1,AB63-AC63-AD63-IF(AF63="Yes",AE63,0),"")</f>
        <v/>
      </c>
      <c r="AH63" s="33" t="str">
        <f aca="false">IF($P63=1,IF(C63="Drink",Thr_Drink,Thr_Food),"")</f>
        <v/>
      </c>
      <c r="AI63" s="37" t="str">
        <f aca="false">IF($P63=1,IF(AG63&gt;=AH63,"HFSS","Not HFSS"),"")</f>
        <v/>
      </c>
      <c r="AJ63" s="33" t="str">
        <f aca="false">IF($P63=1,IF(AI63="HFSS",AG63-AH63+1,""),"")</f>
        <v/>
      </c>
      <c r="AK63" s="37" t="str">
        <f aca="false">IF($P63=1,IF(AI63="Not HFSS",AH63-1-AG63,""),"")</f>
        <v/>
      </c>
      <c r="AL63" s="38" t="str">
        <f aca="false">IF($P63=1,IF(AND(AF63="No",AB63&lt;=Protein_Cap+1,AE63&gt;0),"Yes: lose "&amp;(AB63-Protein_Cap+1)&amp;" A point"&amp;IF(AB63-Protein_Cap+1&gt;1,"s",""),""),"")</f>
        <v/>
      </c>
      <c r="AM63" s="39" t="str">
        <f aca="false">IF($P63=1,IF(X63=0,"",(R63-INDEX(Tbl_Energy,X63))/R63),"")</f>
        <v/>
      </c>
      <c r="AN63" s="39" t="str">
        <f aca="false">IF($P63=1,IF(Y63=0,"",(S63-INDEX(Tbl_SatFat,Y63))/S63),"")</f>
        <v/>
      </c>
      <c r="AO63" s="39" t="str">
        <f aca="false">IF($P63=1,IF(Z63=0,"",(T63-INDEX(Tbl_Sugar,Z63))/T63),"")</f>
        <v/>
      </c>
      <c r="AP63" s="39" t="str">
        <f aca="false">IF($P63=1,IF(AA63=0,"",(U63-INDEX(Tbl_Sodium,AA63))/U63),"")</f>
        <v/>
      </c>
      <c r="AQ63" s="38" t="str">
        <f aca="false">IF($P63=1,IF(COUNT(AM63:AP63)=0,"",INDEX($AM$12:$AP$12,MATCH(MIN(AM63:AP63),AM63:AP63,0))&amp;": cut "&amp;TEXT(MIN(AM63:AP63),"0.0%")),"")</f>
        <v/>
      </c>
    </row>
    <row r="64" customFormat="false" ht="15" hidden="false" customHeight="false" outlineLevel="0" collapsed="false">
      <c r="A64" s="27"/>
      <c r="B64" s="27"/>
      <c r="C64" s="28" t="s">
        <v>90</v>
      </c>
      <c r="D64" s="28" t="s">
        <v>91</v>
      </c>
      <c r="E64" s="29" t="n">
        <v>1</v>
      </c>
      <c r="F64" s="30"/>
      <c r="G64" s="28" t="s">
        <v>92</v>
      </c>
      <c r="H64" s="31"/>
      <c r="I64" s="31"/>
      <c r="J64" s="29"/>
      <c r="K64" s="28" t="s">
        <v>93</v>
      </c>
      <c r="L64" s="32"/>
      <c r="M64" s="31"/>
      <c r="N64" s="28" t="s">
        <v>94</v>
      </c>
      <c r="O64" s="31"/>
      <c r="P64" s="33" t="n">
        <f aca="false">IF(AND(A64&lt;&gt;"",COUNT(F64,H64,I64,J64)=4),1,0)</f>
        <v>0</v>
      </c>
      <c r="Q64" s="34" t="str">
        <f aca="false">IF($P64=1,IF(D64="100ml",1/IF(N(E64)&gt;0,E64,1),1),"")</f>
        <v/>
      </c>
      <c r="R64" s="35" t="str">
        <f aca="false">IF($P64=1,ROUND(IF(G64="kcal",F64*KCAL_KJ,F64)*Q64,9),"")</f>
        <v/>
      </c>
      <c r="S64" s="36" t="str">
        <f aca="false">IF($P64=1,ROUND(H64*Q64,9),"")</f>
        <v/>
      </c>
      <c r="T64" s="36" t="str">
        <f aca="false">IF($P64=1,ROUND(I64*Q64,9),"")</f>
        <v/>
      </c>
      <c r="U64" s="35" t="str">
        <f aca="false">IF($P64=1,ROUND(IF(K64="mg sodium",J64,J64*SALT_NA)*Q64,9),"")</f>
        <v/>
      </c>
      <c r="V64" s="36" t="str">
        <f aca="false">IF($P64=1,ROUND(N(M64)*Q64,9),"")</f>
        <v/>
      </c>
      <c r="W64" s="36" t="str">
        <f aca="false">IF($P64=1,ROUND(N(O64)*Q64,9),"")</f>
        <v/>
      </c>
      <c r="X64" s="33" t="str">
        <f aca="false">IF($P64=1,COUNTIF(Tbl_Energy,"&lt;"&amp;R64),"")</f>
        <v/>
      </c>
      <c r="Y64" s="33" t="str">
        <f aca="false">IF($P64=1,COUNTIF(Tbl_SatFat,"&lt;"&amp;S64),"")</f>
        <v/>
      </c>
      <c r="Z64" s="33" t="str">
        <f aca="false">IF($P64=1,COUNTIF(Tbl_Sugar,"&lt;"&amp;T64),"")</f>
        <v/>
      </c>
      <c r="AA64" s="33" t="str">
        <f aca="false">IF($P64=1,COUNTIF(Tbl_Sodium,"&lt;"&amp;U64),"")</f>
        <v/>
      </c>
      <c r="AB64" s="33" t="str">
        <f aca="false">IF($P64=1,X64+Y64+Z64+AA64,"")</f>
        <v/>
      </c>
      <c r="AC64" s="33" t="str">
        <f aca="false">IF($P64=1,IF(N(L64)&gt;80,5,IF(N(L64)&gt;60,2,IF(N(L64)&gt;40,1,0))),"")</f>
        <v/>
      </c>
      <c r="AD64" s="33" t="str">
        <f aca="false">IF($P64=1,IF(N64="NSP",COUNTIF(Tbl_NSP,"&lt;"&amp;V64),COUNTIF(Tbl_AOAC,"&lt;"&amp;V64)),"")</f>
        <v/>
      </c>
      <c r="AE64" s="33" t="str">
        <f aca="false">IF($P64=1,COUNTIF(Tbl_Protein,"&lt;"&amp;W64),"")</f>
        <v/>
      </c>
      <c r="AF64" s="33" t="str">
        <f aca="false">IF($P64=1,IF(AND(AB64&gt;=Protein_Cap,AC64&lt;FVN_Max),"No","Yes"),"")</f>
        <v/>
      </c>
      <c r="AG64" s="33" t="str">
        <f aca="false">IF($P64=1,AB64-AC64-AD64-IF(AF64="Yes",AE64,0),"")</f>
        <v/>
      </c>
      <c r="AH64" s="33" t="str">
        <f aca="false">IF($P64=1,IF(C64="Drink",Thr_Drink,Thr_Food),"")</f>
        <v/>
      </c>
      <c r="AI64" s="37" t="str">
        <f aca="false">IF($P64=1,IF(AG64&gt;=AH64,"HFSS","Not HFSS"),"")</f>
        <v/>
      </c>
      <c r="AJ64" s="33" t="str">
        <f aca="false">IF($P64=1,IF(AI64="HFSS",AG64-AH64+1,""),"")</f>
        <v/>
      </c>
      <c r="AK64" s="37" t="str">
        <f aca="false">IF($P64=1,IF(AI64="Not HFSS",AH64-1-AG64,""),"")</f>
        <v/>
      </c>
      <c r="AL64" s="38" t="str">
        <f aca="false">IF($P64=1,IF(AND(AF64="No",AB64&lt;=Protein_Cap+1,AE64&gt;0),"Yes: lose "&amp;(AB64-Protein_Cap+1)&amp;" A point"&amp;IF(AB64-Protein_Cap+1&gt;1,"s",""),""),"")</f>
        <v/>
      </c>
      <c r="AM64" s="39" t="str">
        <f aca="false">IF($P64=1,IF(X64=0,"",(R64-INDEX(Tbl_Energy,X64))/R64),"")</f>
        <v/>
      </c>
      <c r="AN64" s="39" t="str">
        <f aca="false">IF($P64=1,IF(Y64=0,"",(S64-INDEX(Tbl_SatFat,Y64))/S64),"")</f>
        <v/>
      </c>
      <c r="AO64" s="39" t="str">
        <f aca="false">IF($P64=1,IF(Z64=0,"",(T64-INDEX(Tbl_Sugar,Z64))/T64),"")</f>
        <v/>
      </c>
      <c r="AP64" s="39" t="str">
        <f aca="false">IF($P64=1,IF(AA64=0,"",(U64-INDEX(Tbl_Sodium,AA64))/U64),"")</f>
        <v/>
      </c>
      <c r="AQ64" s="38" t="str">
        <f aca="false">IF($P64=1,IF(COUNT(AM64:AP64)=0,"",INDEX($AM$12:$AP$12,MATCH(MIN(AM64:AP64),AM64:AP64,0))&amp;": cut "&amp;TEXT(MIN(AM64:AP64),"0.0%")),"")</f>
        <v/>
      </c>
    </row>
    <row r="65" customFormat="false" ht="15" hidden="false" customHeight="false" outlineLevel="0" collapsed="false">
      <c r="A65" s="27"/>
      <c r="B65" s="27"/>
      <c r="C65" s="28" t="s">
        <v>90</v>
      </c>
      <c r="D65" s="28" t="s">
        <v>91</v>
      </c>
      <c r="E65" s="29" t="n">
        <v>1</v>
      </c>
      <c r="F65" s="30"/>
      <c r="G65" s="28" t="s">
        <v>92</v>
      </c>
      <c r="H65" s="31"/>
      <c r="I65" s="31"/>
      <c r="J65" s="29"/>
      <c r="K65" s="28" t="s">
        <v>93</v>
      </c>
      <c r="L65" s="32"/>
      <c r="M65" s="31"/>
      <c r="N65" s="28" t="s">
        <v>94</v>
      </c>
      <c r="O65" s="31"/>
      <c r="P65" s="33" t="n">
        <f aca="false">IF(AND(A65&lt;&gt;"",COUNT(F65,H65,I65,J65)=4),1,0)</f>
        <v>0</v>
      </c>
      <c r="Q65" s="34" t="str">
        <f aca="false">IF($P65=1,IF(D65="100ml",1/IF(N(E65)&gt;0,E65,1),1),"")</f>
        <v/>
      </c>
      <c r="R65" s="35" t="str">
        <f aca="false">IF($P65=1,ROUND(IF(G65="kcal",F65*KCAL_KJ,F65)*Q65,9),"")</f>
        <v/>
      </c>
      <c r="S65" s="36" t="str">
        <f aca="false">IF($P65=1,ROUND(H65*Q65,9),"")</f>
        <v/>
      </c>
      <c r="T65" s="36" t="str">
        <f aca="false">IF($P65=1,ROUND(I65*Q65,9),"")</f>
        <v/>
      </c>
      <c r="U65" s="35" t="str">
        <f aca="false">IF($P65=1,ROUND(IF(K65="mg sodium",J65,J65*SALT_NA)*Q65,9),"")</f>
        <v/>
      </c>
      <c r="V65" s="36" t="str">
        <f aca="false">IF($P65=1,ROUND(N(M65)*Q65,9),"")</f>
        <v/>
      </c>
      <c r="W65" s="36" t="str">
        <f aca="false">IF($P65=1,ROUND(N(O65)*Q65,9),"")</f>
        <v/>
      </c>
      <c r="X65" s="33" t="str">
        <f aca="false">IF($P65=1,COUNTIF(Tbl_Energy,"&lt;"&amp;R65),"")</f>
        <v/>
      </c>
      <c r="Y65" s="33" t="str">
        <f aca="false">IF($P65=1,COUNTIF(Tbl_SatFat,"&lt;"&amp;S65),"")</f>
        <v/>
      </c>
      <c r="Z65" s="33" t="str">
        <f aca="false">IF($P65=1,COUNTIF(Tbl_Sugar,"&lt;"&amp;T65),"")</f>
        <v/>
      </c>
      <c r="AA65" s="33" t="str">
        <f aca="false">IF($P65=1,COUNTIF(Tbl_Sodium,"&lt;"&amp;U65),"")</f>
        <v/>
      </c>
      <c r="AB65" s="33" t="str">
        <f aca="false">IF($P65=1,X65+Y65+Z65+AA65,"")</f>
        <v/>
      </c>
      <c r="AC65" s="33" t="str">
        <f aca="false">IF($P65=1,IF(N(L65)&gt;80,5,IF(N(L65)&gt;60,2,IF(N(L65)&gt;40,1,0))),"")</f>
        <v/>
      </c>
      <c r="AD65" s="33" t="str">
        <f aca="false">IF($P65=1,IF(N65="NSP",COUNTIF(Tbl_NSP,"&lt;"&amp;V65),COUNTIF(Tbl_AOAC,"&lt;"&amp;V65)),"")</f>
        <v/>
      </c>
      <c r="AE65" s="33" t="str">
        <f aca="false">IF($P65=1,COUNTIF(Tbl_Protein,"&lt;"&amp;W65),"")</f>
        <v/>
      </c>
      <c r="AF65" s="33" t="str">
        <f aca="false">IF($P65=1,IF(AND(AB65&gt;=Protein_Cap,AC65&lt;FVN_Max),"No","Yes"),"")</f>
        <v/>
      </c>
      <c r="AG65" s="33" t="str">
        <f aca="false">IF($P65=1,AB65-AC65-AD65-IF(AF65="Yes",AE65,0),"")</f>
        <v/>
      </c>
      <c r="AH65" s="33" t="str">
        <f aca="false">IF($P65=1,IF(C65="Drink",Thr_Drink,Thr_Food),"")</f>
        <v/>
      </c>
      <c r="AI65" s="37" t="str">
        <f aca="false">IF($P65=1,IF(AG65&gt;=AH65,"HFSS","Not HFSS"),"")</f>
        <v/>
      </c>
      <c r="AJ65" s="33" t="str">
        <f aca="false">IF($P65=1,IF(AI65="HFSS",AG65-AH65+1,""),"")</f>
        <v/>
      </c>
      <c r="AK65" s="37" t="str">
        <f aca="false">IF($P65=1,IF(AI65="Not HFSS",AH65-1-AG65,""),"")</f>
        <v/>
      </c>
      <c r="AL65" s="38" t="str">
        <f aca="false">IF($P65=1,IF(AND(AF65="No",AB65&lt;=Protein_Cap+1,AE65&gt;0),"Yes: lose "&amp;(AB65-Protein_Cap+1)&amp;" A point"&amp;IF(AB65-Protein_Cap+1&gt;1,"s",""),""),"")</f>
        <v/>
      </c>
      <c r="AM65" s="39" t="str">
        <f aca="false">IF($P65=1,IF(X65=0,"",(R65-INDEX(Tbl_Energy,X65))/R65),"")</f>
        <v/>
      </c>
      <c r="AN65" s="39" t="str">
        <f aca="false">IF($P65=1,IF(Y65=0,"",(S65-INDEX(Tbl_SatFat,Y65))/S65),"")</f>
        <v/>
      </c>
      <c r="AO65" s="39" t="str">
        <f aca="false">IF($P65=1,IF(Z65=0,"",(T65-INDEX(Tbl_Sugar,Z65))/T65),"")</f>
        <v/>
      </c>
      <c r="AP65" s="39" t="str">
        <f aca="false">IF($P65=1,IF(AA65=0,"",(U65-INDEX(Tbl_Sodium,AA65))/U65),"")</f>
        <v/>
      </c>
      <c r="AQ65" s="38" t="str">
        <f aca="false">IF($P65=1,IF(COUNT(AM65:AP65)=0,"",INDEX($AM$12:$AP$12,MATCH(MIN(AM65:AP65),AM65:AP65,0))&amp;": cut "&amp;TEXT(MIN(AM65:AP65),"0.0%")),"")</f>
        <v/>
      </c>
    </row>
    <row r="66" customFormat="false" ht="15" hidden="false" customHeight="false" outlineLevel="0" collapsed="false">
      <c r="A66" s="27"/>
      <c r="B66" s="27"/>
      <c r="C66" s="28" t="s">
        <v>90</v>
      </c>
      <c r="D66" s="28" t="s">
        <v>91</v>
      </c>
      <c r="E66" s="29" t="n">
        <v>1</v>
      </c>
      <c r="F66" s="30"/>
      <c r="G66" s="28" t="s">
        <v>92</v>
      </c>
      <c r="H66" s="31"/>
      <c r="I66" s="31"/>
      <c r="J66" s="29"/>
      <c r="K66" s="28" t="s">
        <v>93</v>
      </c>
      <c r="L66" s="32"/>
      <c r="M66" s="31"/>
      <c r="N66" s="28" t="s">
        <v>94</v>
      </c>
      <c r="O66" s="31"/>
      <c r="P66" s="33" t="n">
        <f aca="false">IF(AND(A66&lt;&gt;"",COUNT(F66,H66,I66,J66)=4),1,0)</f>
        <v>0</v>
      </c>
      <c r="Q66" s="34" t="str">
        <f aca="false">IF($P66=1,IF(D66="100ml",1/IF(N(E66)&gt;0,E66,1),1),"")</f>
        <v/>
      </c>
      <c r="R66" s="35" t="str">
        <f aca="false">IF($P66=1,ROUND(IF(G66="kcal",F66*KCAL_KJ,F66)*Q66,9),"")</f>
        <v/>
      </c>
      <c r="S66" s="36" t="str">
        <f aca="false">IF($P66=1,ROUND(H66*Q66,9),"")</f>
        <v/>
      </c>
      <c r="T66" s="36" t="str">
        <f aca="false">IF($P66=1,ROUND(I66*Q66,9),"")</f>
        <v/>
      </c>
      <c r="U66" s="35" t="str">
        <f aca="false">IF($P66=1,ROUND(IF(K66="mg sodium",J66,J66*SALT_NA)*Q66,9),"")</f>
        <v/>
      </c>
      <c r="V66" s="36" t="str">
        <f aca="false">IF($P66=1,ROUND(N(M66)*Q66,9),"")</f>
        <v/>
      </c>
      <c r="W66" s="36" t="str">
        <f aca="false">IF($P66=1,ROUND(N(O66)*Q66,9),"")</f>
        <v/>
      </c>
      <c r="X66" s="33" t="str">
        <f aca="false">IF($P66=1,COUNTIF(Tbl_Energy,"&lt;"&amp;R66),"")</f>
        <v/>
      </c>
      <c r="Y66" s="33" t="str">
        <f aca="false">IF($P66=1,COUNTIF(Tbl_SatFat,"&lt;"&amp;S66),"")</f>
        <v/>
      </c>
      <c r="Z66" s="33" t="str">
        <f aca="false">IF($P66=1,COUNTIF(Tbl_Sugar,"&lt;"&amp;T66),"")</f>
        <v/>
      </c>
      <c r="AA66" s="33" t="str">
        <f aca="false">IF($P66=1,COUNTIF(Tbl_Sodium,"&lt;"&amp;U66),"")</f>
        <v/>
      </c>
      <c r="AB66" s="33" t="str">
        <f aca="false">IF($P66=1,X66+Y66+Z66+AA66,"")</f>
        <v/>
      </c>
      <c r="AC66" s="33" t="str">
        <f aca="false">IF($P66=1,IF(N(L66)&gt;80,5,IF(N(L66)&gt;60,2,IF(N(L66)&gt;40,1,0))),"")</f>
        <v/>
      </c>
      <c r="AD66" s="33" t="str">
        <f aca="false">IF($P66=1,IF(N66="NSP",COUNTIF(Tbl_NSP,"&lt;"&amp;V66),COUNTIF(Tbl_AOAC,"&lt;"&amp;V66)),"")</f>
        <v/>
      </c>
      <c r="AE66" s="33" t="str">
        <f aca="false">IF($P66=1,COUNTIF(Tbl_Protein,"&lt;"&amp;W66),"")</f>
        <v/>
      </c>
      <c r="AF66" s="33" t="str">
        <f aca="false">IF($P66=1,IF(AND(AB66&gt;=Protein_Cap,AC66&lt;FVN_Max),"No","Yes"),"")</f>
        <v/>
      </c>
      <c r="AG66" s="33" t="str">
        <f aca="false">IF($P66=1,AB66-AC66-AD66-IF(AF66="Yes",AE66,0),"")</f>
        <v/>
      </c>
      <c r="AH66" s="33" t="str">
        <f aca="false">IF($P66=1,IF(C66="Drink",Thr_Drink,Thr_Food),"")</f>
        <v/>
      </c>
      <c r="AI66" s="37" t="str">
        <f aca="false">IF($P66=1,IF(AG66&gt;=AH66,"HFSS","Not HFSS"),"")</f>
        <v/>
      </c>
      <c r="AJ66" s="33" t="str">
        <f aca="false">IF($P66=1,IF(AI66="HFSS",AG66-AH66+1,""),"")</f>
        <v/>
      </c>
      <c r="AK66" s="37" t="str">
        <f aca="false">IF($P66=1,IF(AI66="Not HFSS",AH66-1-AG66,""),"")</f>
        <v/>
      </c>
      <c r="AL66" s="38" t="str">
        <f aca="false">IF($P66=1,IF(AND(AF66="No",AB66&lt;=Protein_Cap+1,AE66&gt;0),"Yes: lose "&amp;(AB66-Protein_Cap+1)&amp;" A point"&amp;IF(AB66-Protein_Cap+1&gt;1,"s",""),""),"")</f>
        <v/>
      </c>
      <c r="AM66" s="39" t="str">
        <f aca="false">IF($P66=1,IF(X66=0,"",(R66-INDEX(Tbl_Energy,X66))/R66),"")</f>
        <v/>
      </c>
      <c r="AN66" s="39" t="str">
        <f aca="false">IF($P66=1,IF(Y66=0,"",(S66-INDEX(Tbl_SatFat,Y66))/S66),"")</f>
        <v/>
      </c>
      <c r="AO66" s="39" t="str">
        <f aca="false">IF($P66=1,IF(Z66=0,"",(T66-INDEX(Tbl_Sugar,Z66))/T66),"")</f>
        <v/>
      </c>
      <c r="AP66" s="39" t="str">
        <f aca="false">IF($P66=1,IF(AA66=0,"",(U66-INDEX(Tbl_Sodium,AA66))/U66),"")</f>
        <v/>
      </c>
      <c r="AQ66" s="38" t="str">
        <f aca="false">IF($P66=1,IF(COUNT(AM66:AP66)=0,"",INDEX($AM$12:$AP$12,MATCH(MIN(AM66:AP66),AM66:AP66,0))&amp;": cut "&amp;TEXT(MIN(AM66:AP66),"0.0%")),"")</f>
        <v/>
      </c>
    </row>
    <row r="67" customFormat="false" ht="15" hidden="false" customHeight="false" outlineLevel="0" collapsed="false">
      <c r="A67" s="27"/>
      <c r="B67" s="27"/>
      <c r="C67" s="28" t="s">
        <v>90</v>
      </c>
      <c r="D67" s="28" t="s">
        <v>91</v>
      </c>
      <c r="E67" s="29" t="n">
        <v>1</v>
      </c>
      <c r="F67" s="30"/>
      <c r="G67" s="28" t="s">
        <v>92</v>
      </c>
      <c r="H67" s="31"/>
      <c r="I67" s="31"/>
      <c r="J67" s="29"/>
      <c r="K67" s="28" t="s">
        <v>93</v>
      </c>
      <c r="L67" s="32"/>
      <c r="M67" s="31"/>
      <c r="N67" s="28" t="s">
        <v>94</v>
      </c>
      <c r="O67" s="31"/>
      <c r="P67" s="33" t="n">
        <f aca="false">IF(AND(A67&lt;&gt;"",COUNT(F67,H67,I67,J67)=4),1,0)</f>
        <v>0</v>
      </c>
      <c r="Q67" s="34" t="str">
        <f aca="false">IF($P67=1,IF(D67="100ml",1/IF(N(E67)&gt;0,E67,1),1),"")</f>
        <v/>
      </c>
      <c r="R67" s="35" t="str">
        <f aca="false">IF($P67=1,ROUND(IF(G67="kcal",F67*KCAL_KJ,F67)*Q67,9),"")</f>
        <v/>
      </c>
      <c r="S67" s="36" t="str">
        <f aca="false">IF($P67=1,ROUND(H67*Q67,9),"")</f>
        <v/>
      </c>
      <c r="T67" s="36" t="str">
        <f aca="false">IF($P67=1,ROUND(I67*Q67,9),"")</f>
        <v/>
      </c>
      <c r="U67" s="35" t="str">
        <f aca="false">IF($P67=1,ROUND(IF(K67="mg sodium",J67,J67*SALT_NA)*Q67,9),"")</f>
        <v/>
      </c>
      <c r="V67" s="36" t="str">
        <f aca="false">IF($P67=1,ROUND(N(M67)*Q67,9),"")</f>
        <v/>
      </c>
      <c r="W67" s="36" t="str">
        <f aca="false">IF($P67=1,ROUND(N(O67)*Q67,9),"")</f>
        <v/>
      </c>
      <c r="X67" s="33" t="str">
        <f aca="false">IF($P67=1,COUNTIF(Tbl_Energy,"&lt;"&amp;R67),"")</f>
        <v/>
      </c>
      <c r="Y67" s="33" t="str">
        <f aca="false">IF($P67=1,COUNTIF(Tbl_SatFat,"&lt;"&amp;S67),"")</f>
        <v/>
      </c>
      <c r="Z67" s="33" t="str">
        <f aca="false">IF($P67=1,COUNTIF(Tbl_Sugar,"&lt;"&amp;T67),"")</f>
        <v/>
      </c>
      <c r="AA67" s="33" t="str">
        <f aca="false">IF($P67=1,COUNTIF(Tbl_Sodium,"&lt;"&amp;U67),"")</f>
        <v/>
      </c>
      <c r="AB67" s="33" t="str">
        <f aca="false">IF($P67=1,X67+Y67+Z67+AA67,"")</f>
        <v/>
      </c>
      <c r="AC67" s="33" t="str">
        <f aca="false">IF($P67=1,IF(N(L67)&gt;80,5,IF(N(L67)&gt;60,2,IF(N(L67)&gt;40,1,0))),"")</f>
        <v/>
      </c>
      <c r="AD67" s="33" t="str">
        <f aca="false">IF($P67=1,IF(N67="NSP",COUNTIF(Tbl_NSP,"&lt;"&amp;V67),COUNTIF(Tbl_AOAC,"&lt;"&amp;V67)),"")</f>
        <v/>
      </c>
      <c r="AE67" s="33" t="str">
        <f aca="false">IF($P67=1,COUNTIF(Tbl_Protein,"&lt;"&amp;W67),"")</f>
        <v/>
      </c>
      <c r="AF67" s="33" t="str">
        <f aca="false">IF($P67=1,IF(AND(AB67&gt;=Protein_Cap,AC67&lt;FVN_Max),"No","Yes"),"")</f>
        <v/>
      </c>
      <c r="AG67" s="33" t="str">
        <f aca="false">IF($P67=1,AB67-AC67-AD67-IF(AF67="Yes",AE67,0),"")</f>
        <v/>
      </c>
      <c r="AH67" s="33" t="str">
        <f aca="false">IF($P67=1,IF(C67="Drink",Thr_Drink,Thr_Food),"")</f>
        <v/>
      </c>
      <c r="AI67" s="37" t="str">
        <f aca="false">IF($P67=1,IF(AG67&gt;=AH67,"HFSS","Not HFSS"),"")</f>
        <v/>
      </c>
      <c r="AJ67" s="33" t="str">
        <f aca="false">IF($P67=1,IF(AI67="HFSS",AG67-AH67+1,""),"")</f>
        <v/>
      </c>
      <c r="AK67" s="37" t="str">
        <f aca="false">IF($P67=1,IF(AI67="Not HFSS",AH67-1-AG67,""),"")</f>
        <v/>
      </c>
      <c r="AL67" s="38" t="str">
        <f aca="false">IF($P67=1,IF(AND(AF67="No",AB67&lt;=Protein_Cap+1,AE67&gt;0),"Yes: lose "&amp;(AB67-Protein_Cap+1)&amp;" A point"&amp;IF(AB67-Protein_Cap+1&gt;1,"s",""),""),"")</f>
        <v/>
      </c>
      <c r="AM67" s="39" t="str">
        <f aca="false">IF($P67=1,IF(X67=0,"",(R67-INDEX(Tbl_Energy,X67))/R67),"")</f>
        <v/>
      </c>
      <c r="AN67" s="39" t="str">
        <f aca="false">IF($P67=1,IF(Y67=0,"",(S67-INDEX(Tbl_SatFat,Y67))/S67),"")</f>
        <v/>
      </c>
      <c r="AO67" s="39" t="str">
        <f aca="false">IF($P67=1,IF(Z67=0,"",(T67-INDEX(Tbl_Sugar,Z67))/T67),"")</f>
        <v/>
      </c>
      <c r="AP67" s="39" t="str">
        <f aca="false">IF($P67=1,IF(AA67=0,"",(U67-INDEX(Tbl_Sodium,AA67))/U67),"")</f>
        <v/>
      </c>
      <c r="AQ67" s="38" t="str">
        <f aca="false">IF($P67=1,IF(COUNT(AM67:AP67)=0,"",INDEX($AM$12:$AP$12,MATCH(MIN(AM67:AP67),AM67:AP67,0))&amp;": cut "&amp;TEXT(MIN(AM67:AP67),"0.0%")),"")</f>
        <v/>
      </c>
    </row>
    <row r="68" customFormat="false" ht="15" hidden="false" customHeight="false" outlineLevel="0" collapsed="false">
      <c r="A68" s="27"/>
      <c r="B68" s="27"/>
      <c r="C68" s="28" t="s">
        <v>90</v>
      </c>
      <c r="D68" s="28" t="s">
        <v>91</v>
      </c>
      <c r="E68" s="29" t="n">
        <v>1</v>
      </c>
      <c r="F68" s="30"/>
      <c r="G68" s="28" t="s">
        <v>92</v>
      </c>
      <c r="H68" s="31"/>
      <c r="I68" s="31"/>
      <c r="J68" s="29"/>
      <c r="K68" s="28" t="s">
        <v>93</v>
      </c>
      <c r="L68" s="32"/>
      <c r="M68" s="31"/>
      <c r="N68" s="28" t="s">
        <v>94</v>
      </c>
      <c r="O68" s="31"/>
      <c r="P68" s="33" t="n">
        <f aca="false">IF(AND(A68&lt;&gt;"",COUNT(F68,H68,I68,J68)=4),1,0)</f>
        <v>0</v>
      </c>
      <c r="Q68" s="34" t="str">
        <f aca="false">IF($P68=1,IF(D68="100ml",1/IF(N(E68)&gt;0,E68,1),1),"")</f>
        <v/>
      </c>
      <c r="R68" s="35" t="str">
        <f aca="false">IF($P68=1,ROUND(IF(G68="kcal",F68*KCAL_KJ,F68)*Q68,9),"")</f>
        <v/>
      </c>
      <c r="S68" s="36" t="str">
        <f aca="false">IF($P68=1,ROUND(H68*Q68,9),"")</f>
        <v/>
      </c>
      <c r="T68" s="36" t="str">
        <f aca="false">IF($P68=1,ROUND(I68*Q68,9),"")</f>
        <v/>
      </c>
      <c r="U68" s="35" t="str">
        <f aca="false">IF($P68=1,ROUND(IF(K68="mg sodium",J68,J68*SALT_NA)*Q68,9),"")</f>
        <v/>
      </c>
      <c r="V68" s="36" t="str">
        <f aca="false">IF($P68=1,ROUND(N(M68)*Q68,9),"")</f>
        <v/>
      </c>
      <c r="W68" s="36" t="str">
        <f aca="false">IF($P68=1,ROUND(N(O68)*Q68,9),"")</f>
        <v/>
      </c>
      <c r="X68" s="33" t="str">
        <f aca="false">IF($P68=1,COUNTIF(Tbl_Energy,"&lt;"&amp;R68),"")</f>
        <v/>
      </c>
      <c r="Y68" s="33" t="str">
        <f aca="false">IF($P68=1,COUNTIF(Tbl_SatFat,"&lt;"&amp;S68),"")</f>
        <v/>
      </c>
      <c r="Z68" s="33" t="str">
        <f aca="false">IF($P68=1,COUNTIF(Tbl_Sugar,"&lt;"&amp;T68),"")</f>
        <v/>
      </c>
      <c r="AA68" s="33" t="str">
        <f aca="false">IF($P68=1,COUNTIF(Tbl_Sodium,"&lt;"&amp;U68),"")</f>
        <v/>
      </c>
      <c r="AB68" s="33" t="str">
        <f aca="false">IF($P68=1,X68+Y68+Z68+AA68,"")</f>
        <v/>
      </c>
      <c r="AC68" s="33" t="str">
        <f aca="false">IF($P68=1,IF(N(L68)&gt;80,5,IF(N(L68)&gt;60,2,IF(N(L68)&gt;40,1,0))),"")</f>
        <v/>
      </c>
      <c r="AD68" s="33" t="str">
        <f aca="false">IF($P68=1,IF(N68="NSP",COUNTIF(Tbl_NSP,"&lt;"&amp;V68),COUNTIF(Tbl_AOAC,"&lt;"&amp;V68)),"")</f>
        <v/>
      </c>
      <c r="AE68" s="33" t="str">
        <f aca="false">IF($P68=1,COUNTIF(Tbl_Protein,"&lt;"&amp;W68),"")</f>
        <v/>
      </c>
      <c r="AF68" s="33" t="str">
        <f aca="false">IF($P68=1,IF(AND(AB68&gt;=Protein_Cap,AC68&lt;FVN_Max),"No","Yes"),"")</f>
        <v/>
      </c>
      <c r="AG68" s="33" t="str">
        <f aca="false">IF($P68=1,AB68-AC68-AD68-IF(AF68="Yes",AE68,0),"")</f>
        <v/>
      </c>
      <c r="AH68" s="33" t="str">
        <f aca="false">IF($P68=1,IF(C68="Drink",Thr_Drink,Thr_Food),"")</f>
        <v/>
      </c>
      <c r="AI68" s="37" t="str">
        <f aca="false">IF($P68=1,IF(AG68&gt;=AH68,"HFSS","Not HFSS"),"")</f>
        <v/>
      </c>
      <c r="AJ68" s="33" t="str">
        <f aca="false">IF($P68=1,IF(AI68="HFSS",AG68-AH68+1,""),"")</f>
        <v/>
      </c>
      <c r="AK68" s="37" t="str">
        <f aca="false">IF($P68=1,IF(AI68="Not HFSS",AH68-1-AG68,""),"")</f>
        <v/>
      </c>
      <c r="AL68" s="38" t="str">
        <f aca="false">IF($P68=1,IF(AND(AF68="No",AB68&lt;=Protein_Cap+1,AE68&gt;0),"Yes: lose "&amp;(AB68-Protein_Cap+1)&amp;" A point"&amp;IF(AB68-Protein_Cap+1&gt;1,"s",""),""),"")</f>
        <v/>
      </c>
      <c r="AM68" s="39" t="str">
        <f aca="false">IF($P68=1,IF(X68=0,"",(R68-INDEX(Tbl_Energy,X68))/R68),"")</f>
        <v/>
      </c>
      <c r="AN68" s="39" t="str">
        <f aca="false">IF($P68=1,IF(Y68=0,"",(S68-INDEX(Tbl_SatFat,Y68))/S68),"")</f>
        <v/>
      </c>
      <c r="AO68" s="39" t="str">
        <f aca="false">IF($P68=1,IF(Z68=0,"",(T68-INDEX(Tbl_Sugar,Z68))/T68),"")</f>
        <v/>
      </c>
      <c r="AP68" s="39" t="str">
        <f aca="false">IF($P68=1,IF(AA68=0,"",(U68-INDEX(Tbl_Sodium,AA68))/U68),"")</f>
        <v/>
      </c>
      <c r="AQ68" s="38" t="str">
        <f aca="false">IF($P68=1,IF(COUNT(AM68:AP68)=0,"",INDEX($AM$12:$AP$12,MATCH(MIN(AM68:AP68),AM68:AP68,0))&amp;": cut "&amp;TEXT(MIN(AM68:AP68),"0.0%")),"")</f>
        <v/>
      </c>
    </row>
    <row r="69" customFormat="false" ht="15" hidden="false" customHeight="false" outlineLevel="0" collapsed="false">
      <c r="A69" s="27"/>
      <c r="B69" s="27"/>
      <c r="C69" s="28" t="s">
        <v>90</v>
      </c>
      <c r="D69" s="28" t="s">
        <v>91</v>
      </c>
      <c r="E69" s="29" t="n">
        <v>1</v>
      </c>
      <c r="F69" s="30"/>
      <c r="G69" s="28" t="s">
        <v>92</v>
      </c>
      <c r="H69" s="31"/>
      <c r="I69" s="31"/>
      <c r="J69" s="29"/>
      <c r="K69" s="28" t="s">
        <v>93</v>
      </c>
      <c r="L69" s="32"/>
      <c r="M69" s="31"/>
      <c r="N69" s="28" t="s">
        <v>94</v>
      </c>
      <c r="O69" s="31"/>
      <c r="P69" s="33" t="n">
        <f aca="false">IF(AND(A69&lt;&gt;"",COUNT(F69,H69,I69,J69)=4),1,0)</f>
        <v>0</v>
      </c>
      <c r="Q69" s="34" t="str">
        <f aca="false">IF($P69=1,IF(D69="100ml",1/IF(N(E69)&gt;0,E69,1),1),"")</f>
        <v/>
      </c>
      <c r="R69" s="35" t="str">
        <f aca="false">IF($P69=1,ROUND(IF(G69="kcal",F69*KCAL_KJ,F69)*Q69,9),"")</f>
        <v/>
      </c>
      <c r="S69" s="36" t="str">
        <f aca="false">IF($P69=1,ROUND(H69*Q69,9),"")</f>
        <v/>
      </c>
      <c r="T69" s="36" t="str">
        <f aca="false">IF($P69=1,ROUND(I69*Q69,9),"")</f>
        <v/>
      </c>
      <c r="U69" s="35" t="str">
        <f aca="false">IF($P69=1,ROUND(IF(K69="mg sodium",J69,J69*SALT_NA)*Q69,9),"")</f>
        <v/>
      </c>
      <c r="V69" s="36" t="str">
        <f aca="false">IF($P69=1,ROUND(N(M69)*Q69,9),"")</f>
        <v/>
      </c>
      <c r="W69" s="36" t="str">
        <f aca="false">IF($P69=1,ROUND(N(O69)*Q69,9),"")</f>
        <v/>
      </c>
      <c r="X69" s="33" t="str">
        <f aca="false">IF($P69=1,COUNTIF(Tbl_Energy,"&lt;"&amp;R69),"")</f>
        <v/>
      </c>
      <c r="Y69" s="33" t="str">
        <f aca="false">IF($P69=1,COUNTIF(Tbl_SatFat,"&lt;"&amp;S69),"")</f>
        <v/>
      </c>
      <c r="Z69" s="33" t="str">
        <f aca="false">IF($P69=1,COUNTIF(Tbl_Sugar,"&lt;"&amp;T69),"")</f>
        <v/>
      </c>
      <c r="AA69" s="33" t="str">
        <f aca="false">IF($P69=1,COUNTIF(Tbl_Sodium,"&lt;"&amp;U69),"")</f>
        <v/>
      </c>
      <c r="AB69" s="33" t="str">
        <f aca="false">IF($P69=1,X69+Y69+Z69+AA69,"")</f>
        <v/>
      </c>
      <c r="AC69" s="33" t="str">
        <f aca="false">IF($P69=1,IF(N(L69)&gt;80,5,IF(N(L69)&gt;60,2,IF(N(L69)&gt;40,1,0))),"")</f>
        <v/>
      </c>
      <c r="AD69" s="33" t="str">
        <f aca="false">IF($P69=1,IF(N69="NSP",COUNTIF(Tbl_NSP,"&lt;"&amp;V69),COUNTIF(Tbl_AOAC,"&lt;"&amp;V69)),"")</f>
        <v/>
      </c>
      <c r="AE69" s="33" t="str">
        <f aca="false">IF($P69=1,COUNTIF(Tbl_Protein,"&lt;"&amp;W69),"")</f>
        <v/>
      </c>
      <c r="AF69" s="33" t="str">
        <f aca="false">IF($P69=1,IF(AND(AB69&gt;=Protein_Cap,AC69&lt;FVN_Max),"No","Yes"),"")</f>
        <v/>
      </c>
      <c r="AG69" s="33" t="str">
        <f aca="false">IF($P69=1,AB69-AC69-AD69-IF(AF69="Yes",AE69,0),"")</f>
        <v/>
      </c>
      <c r="AH69" s="33" t="str">
        <f aca="false">IF($P69=1,IF(C69="Drink",Thr_Drink,Thr_Food),"")</f>
        <v/>
      </c>
      <c r="AI69" s="37" t="str">
        <f aca="false">IF($P69=1,IF(AG69&gt;=AH69,"HFSS","Not HFSS"),"")</f>
        <v/>
      </c>
      <c r="AJ69" s="33" t="str">
        <f aca="false">IF($P69=1,IF(AI69="HFSS",AG69-AH69+1,""),"")</f>
        <v/>
      </c>
      <c r="AK69" s="37" t="str">
        <f aca="false">IF($P69=1,IF(AI69="Not HFSS",AH69-1-AG69,""),"")</f>
        <v/>
      </c>
      <c r="AL69" s="38" t="str">
        <f aca="false">IF($P69=1,IF(AND(AF69="No",AB69&lt;=Protein_Cap+1,AE69&gt;0),"Yes: lose "&amp;(AB69-Protein_Cap+1)&amp;" A point"&amp;IF(AB69-Protein_Cap+1&gt;1,"s",""),""),"")</f>
        <v/>
      </c>
      <c r="AM69" s="39" t="str">
        <f aca="false">IF($P69=1,IF(X69=0,"",(R69-INDEX(Tbl_Energy,X69))/R69),"")</f>
        <v/>
      </c>
      <c r="AN69" s="39" t="str">
        <f aca="false">IF($P69=1,IF(Y69=0,"",(S69-INDEX(Tbl_SatFat,Y69))/S69),"")</f>
        <v/>
      </c>
      <c r="AO69" s="39" t="str">
        <f aca="false">IF($P69=1,IF(Z69=0,"",(T69-INDEX(Tbl_Sugar,Z69))/T69),"")</f>
        <v/>
      </c>
      <c r="AP69" s="39" t="str">
        <f aca="false">IF($P69=1,IF(AA69=0,"",(U69-INDEX(Tbl_Sodium,AA69))/U69),"")</f>
        <v/>
      </c>
      <c r="AQ69" s="38" t="str">
        <f aca="false">IF($P69=1,IF(COUNT(AM69:AP69)=0,"",INDEX($AM$12:$AP$12,MATCH(MIN(AM69:AP69),AM69:AP69,0))&amp;": cut "&amp;TEXT(MIN(AM69:AP69),"0.0%")),"")</f>
        <v/>
      </c>
    </row>
    <row r="70" customFormat="false" ht="15" hidden="false" customHeight="false" outlineLevel="0" collapsed="false">
      <c r="A70" s="27"/>
      <c r="B70" s="27"/>
      <c r="C70" s="28" t="s">
        <v>90</v>
      </c>
      <c r="D70" s="28" t="s">
        <v>91</v>
      </c>
      <c r="E70" s="29" t="n">
        <v>1</v>
      </c>
      <c r="F70" s="30"/>
      <c r="G70" s="28" t="s">
        <v>92</v>
      </c>
      <c r="H70" s="31"/>
      <c r="I70" s="31"/>
      <c r="J70" s="29"/>
      <c r="K70" s="28" t="s">
        <v>93</v>
      </c>
      <c r="L70" s="32"/>
      <c r="M70" s="31"/>
      <c r="N70" s="28" t="s">
        <v>94</v>
      </c>
      <c r="O70" s="31"/>
      <c r="P70" s="33" t="n">
        <f aca="false">IF(AND(A70&lt;&gt;"",COUNT(F70,H70,I70,J70)=4),1,0)</f>
        <v>0</v>
      </c>
      <c r="Q70" s="34" t="str">
        <f aca="false">IF($P70=1,IF(D70="100ml",1/IF(N(E70)&gt;0,E70,1),1),"")</f>
        <v/>
      </c>
      <c r="R70" s="35" t="str">
        <f aca="false">IF($P70=1,ROUND(IF(G70="kcal",F70*KCAL_KJ,F70)*Q70,9),"")</f>
        <v/>
      </c>
      <c r="S70" s="36" t="str">
        <f aca="false">IF($P70=1,ROUND(H70*Q70,9),"")</f>
        <v/>
      </c>
      <c r="T70" s="36" t="str">
        <f aca="false">IF($P70=1,ROUND(I70*Q70,9),"")</f>
        <v/>
      </c>
      <c r="U70" s="35" t="str">
        <f aca="false">IF($P70=1,ROUND(IF(K70="mg sodium",J70,J70*SALT_NA)*Q70,9),"")</f>
        <v/>
      </c>
      <c r="V70" s="36" t="str">
        <f aca="false">IF($P70=1,ROUND(N(M70)*Q70,9),"")</f>
        <v/>
      </c>
      <c r="W70" s="36" t="str">
        <f aca="false">IF($P70=1,ROUND(N(O70)*Q70,9),"")</f>
        <v/>
      </c>
      <c r="X70" s="33" t="str">
        <f aca="false">IF($P70=1,COUNTIF(Tbl_Energy,"&lt;"&amp;R70),"")</f>
        <v/>
      </c>
      <c r="Y70" s="33" t="str">
        <f aca="false">IF($P70=1,COUNTIF(Tbl_SatFat,"&lt;"&amp;S70),"")</f>
        <v/>
      </c>
      <c r="Z70" s="33" t="str">
        <f aca="false">IF($P70=1,COUNTIF(Tbl_Sugar,"&lt;"&amp;T70),"")</f>
        <v/>
      </c>
      <c r="AA70" s="33" t="str">
        <f aca="false">IF($P70=1,COUNTIF(Tbl_Sodium,"&lt;"&amp;U70),"")</f>
        <v/>
      </c>
      <c r="AB70" s="33" t="str">
        <f aca="false">IF($P70=1,X70+Y70+Z70+AA70,"")</f>
        <v/>
      </c>
      <c r="AC70" s="33" t="str">
        <f aca="false">IF($P70=1,IF(N(L70)&gt;80,5,IF(N(L70)&gt;60,2,IF(N(L70)&gt;40,1,0))),"")</f>
        <v/>
      </c>
      <c r="AD70" s="33" t="str">
        <f aca="false">IF($P70=1,IF(N70="NSP",COUNTIF(Tbl_NSP,"&lt;"&amp;V70),COUNTIF(Tbl_AOAC,"&lt;"&amp;V70)),"")</f>
        <v/>
      </c>
      <c r="AE70" s="33" t="str">
        <f aca="false">IF($P70=1,COUNTIF(Tbl_Protein,"&lt;"&amp;W70),"")</f>
        <v/>
      </c>
      <c r="AF70" s="33" t="str">
        <f aca="false">IF($P70=1,IF(AND(AB70&gt;=Protein_Cap,AC70&lt;FVN_Max),"No","Yes"),"")</f>
        <v/>
      </c>
      <c r="AG70" s="33" t="str">
        <f aca="false">IF($P70=1,AB70-AC70-AD70-IF(AF70="Yes",AE70,0),"")</f>
        <v/>
      </c>
      <c r="AH70" s="33" t="str">
        <f aca="false">IF($P70=1,IF(C70="Drink",Thr_Drink,Thr_Food),"")</f>
        <v/>
      </c>
      <c r="AI70" s="37" t="str">
        <f aca="false">IF($P70=1,IF(AG70&gt;=AH70,"HFSS","Not HFSS"),"")</f>
        <v/>
      </c>
      <c r="AJ70" s="33" t="str">
        <f aca="false">IF($P70=1,IF(AI70="HFSS",AG70-AH70+1,""),"")</f>
        <v/>
      </c>
      <c r="AK70" s="37" t="str">
        <f aca="false">IF($P70=1,IF(AI70="Not HFSS",AH70-1-AG70,""),"")</f>
        <v/>
      </c>
      <c r="AL70" s="38" t="str">
        <f aca="false">IF($P70=1,IF(AND(AF70="No",AB70&lt;=Protein_Cap+1,AE70&gt;0),"Yes: lose "&amp;(AB70-Protein_Cap+1)&amp;" A point"&amp;IF(AB70-Protein_Cap+1&gt;1,"s",""),""),"")</f>
        <v/>
      </c>
      <c r="AM70" s="39" t="str">
        <f aca="false">IF($P70=1,IF(X70=0,"",(R70-INDEX(Tbl_Energy,X70))/R70),"")</f>
        <v/>
      </c>
      <c r="AN70" s="39" t="str">
        <f aca="false">IF($P70=1,IF(Y70=0,"",(S70-INDEX(Tbl_SatFat,Y70))/S70),"")</f>
        <v/>
      </c>
      <c r="AO70" s="39" t="str">
        <f aca="false">IF($P70=1,IF(Z70=0,"",(T70-INDEX(Tbl_Sugar,Z70))/T70),"")</f>
        <v/>
      </c>
      <c r="AP70" s="39" t="str">
        <f aca="false">IF($P70=1,IF(AA70=0,"",(U70-INDEX(Tbl_Sodium,AA70))/U70),"")</f>
        <v/>
      </c>
      <c r="AQ70" s="38" t="str">
        <f aca="false">IF($P70=1,IF(COUNT(AM70:AP70)=0,"",INDEX($AM$12:$AP$12,MATCH(MIN(AM70:AP70),AM70:AP70,0))&amp;": cut "&amp;TEXT(MIN(AM70:AP70),"0.0%")),"")</f>
        <v/>
      </c>
    </row>
    <row r="71" customFormat="false" ht="15" hidden="false" customHeight="false" outlineLevel="0" collapsed="false">
      <c r="A71" s="27"/>
      <c r="B71" s="27"/>
      <c r="C71" s="28" t="s">
        <v>90</v>
      </c>
      <c r="D71" s="28" t="s">
        <v>91</v>
      </c>
      <c r="E71" s="29" t="n">
        <v>1</v>
      </c>
      <c r="F71" s="30"/>
      <c r="G71" s="28" t="s">
        <v>92</v>
      </c>
      <c r="H71" s="31"/>
      <c r="I71" s="31"/>
      <c r="J71" s="29"/>
      <c r="K71" s="28" t="s">
        <v>93</v>
      </c>
      <c r="L71" s="32"/>
      <c r="M71" s="31"/>
      <c r="N71" s="28" t="s">
        <v>94</v>
      </c>
      <c r="O71" s="31"/>
      <c r="P71" s="33" t="n">
        <f aca="false">IF(AND(A71&lt;&gt;"",COUNT(F71,H71,I71,J71)=4),1,0)</f>
        <v>0</v>
      </c>
      <c r="Q71" s="34" t="str">
        <f aca="false">IF($P71=1,IF(D71="100ml",1/IF(N(E71)&gt;0,E71,1),1),"")</f>
        <v/>
      </c>
      <c r="R71" s="35" t="str">
        <f aca="false">IF($P71=1,ROUND(IF(G71="kcal",F71*KCAL_KJ,F71)*Q71,9),"")</f>
        <v/>
      </c>
      <c r="S71" s="36" t="str">
        <f aca="false">IF($P71=1,ROUND(H71*Q71,9),"")</f>
        <v/>
      </c>
      <c r="T71" s="36" t="str">
        <f aca="false">IF($P71=1,ROUND(I71*Q71,9),"")</f>
        <v/>
      </c>
      <c r="U71" s="35" t="str">
        <f aca="false">IF($P71=1,ROUND(IF(K71="mg sodium",J71,J71*SALT_NA)*Q71,9),"")</f>
        <v/>
      </c>
      <c r="V71" s="36" t="str">
        <f aca="false">IF($P71=1,ROUND(N(M71)*Q71,9),"")</f>
        <v/>
      </c>
      <c r="W71" s="36" t="str">
        <f aca="false">IF($P71=1,ROUND(N(O71)*Q71,9),"")</f>
        <v/>
      </c>
      <c r="X71" s="33" t="str">
        <f aca="false">IF($P71=1,COUNTIF(Tbl_Energy,"&lt;"&amp;R71),"")</f>
        <v/>
      </c>
      <c r="Y71" s="33" t="str">
        <f aca="false">IF($P71=1,COUNTIF(Tbl_SatFat,"&lt;"&amp;S71),"")</f>
        <v/>
      </c>
      <c r="Z71" s="33" t="str">
        <f aca="false">IF($P71=1,COUNTIF(Tbl_Sugar,"&lt;"&amp;T71),"")</f>
        <v/>
      </c>
      <c r="AA71" s="33" t="str">
        <f aca="false">IF($P71=1,COUNTIF(Tbl_Sodium,"&lt;"&amp;U71),"")</f>
        <v/>
      </c>
      <c r="AB71" s="33" t="str">
        <f aca="false">IF($P71=1,X71+Y71+Z71+AA71,"")</f>
        <v/>
      </c>
      <c r="AC71" s="33" t="str">
        <f aca="false">IF($P71=1,IF(N(L71)&gt;80,5,IF(N(L71)&gt;60,2,IF(N(L71)&gt;40,1,0))),"")</f>
        <v/>
      </c>
      <c r="AD71" s="33" t="str">
        <f aca="false">IF($P71=1,IF(N71="NSP",COUNTIF(Tbl_NSP,"&lt;"&amp;V71),COUNTIF(Tbl_AOAC,"&lt;"&amp;V71)),"")</f>
        <v/>
      </c>
      <c r="AE71" s="33" t="str">
        <f aca="false">IF($P71=1,COUNTIF(Tbl_Protein,"&lt;"&amp;W71),"")</f>
        <v/>
      </c>
      <c r="AF71" s="33" t="str">
        <f aca="false">IF($P71=1,IF(AND(AB71&gt;=Protein_Cap,AC71&lt;FVN_Max),"No","Yes"),"")</f>
        <v/>
      </c>
      <c r="AG71" s="33" t="str">
        <f aca="false">IF($P71=1,AB71-AC71-AD71-IF(AF71="Yes",AE71,0),"")</f>
        <v/>
      </c>
      <c r="AH71" s="33" t="str">
        <f aca="false">IF($P71=1,IF(C71="Drink",Thr_Drink,Thr_Food),"")</f>
        <v/>
      </c>
      <c r="AI71" s="37" t="str">
        <f aca="false">IF($P71=1,IF(AG71&gt;=AH71,"HFSS","Not HFSS"),"")</f>
        <v/>
      </c>
      <c r="AJ71" s="33" t="str">
        <f aca="false">IF($P71=1,IF(AI71="HFSS",AG71-AH71+1,""),"")</f>
        <v/>
      </c>
      <c r="AK71" s="37" t="str">
        <f aca="false">IF($P71=1,IF(AI71="Not HFSS",AH71-1-AG71,""),"")</f>
        <v/>
      </c>
      <c r="AL71" s="38" t="str">
        <f aca="false">IF($P71=1,IF(AND(AF71="No",AB71&lt;=Protein_Cap+1,AE71&gt;0),"Yes: lose "&amp;(AB71-Protein_Cap+1)&amp;" A point"&amp;IF(AB71-Protein_Cap+1&gt;1,"s",""),""),"")</f>
        <v/>
      </c>
      <c r="AM71" s="39" t="str">
        <f aca="false">IF($P71=1,IF(X71=0,"",(R71-INDEX(Tbl_Energy,X71))/R71),"")</f>
        <v/>
      </c>
      <c r="AN71" s="39" t="str">
        <f aca="false">IF($P71=1,IF(Y71=0,"",(S71-INDEX(Tbl_SatFat,Y71))/S71),"")</f>
        <v/>
      </c>
      <c r="AO71" s="39" t="str">
        <f aca="false">IF($P71=1,IF(Z71=0,"",(T71-INDEX(Tbl_Sugar,Z71))/T71),"")</f>
        <v/>
      </c>
      <c r="AP71" s="39" t="str">
        <f aca="false">IF($P71=1,IF(AA71=0,"",(U71-INDEX(Tbl_Sodium,AA71))/U71),"")</f>
        <v/>
      </c>
      <c r="AQ71" s="38" t="str">
        <f aca="false">IF($P71=1,IF(COUNT(AM71:AP71)=0,"",INDEX($AM$12:$AP$12,MATCH(MIN(AM71:AP71),AM71:AP71,0))&amp;": cut "&amp;TEXT(MIN(AM71:AP71),"0.0%")),"")</f>
        <v/>
      </c>
    </row>
    <row r="72" customFormat="false" ht="15" hidden="false" customHeight="false" outlineLevel="0" collapsed="false">
      <c r="A72" s="27"/>
      <c r="B72" s="27"/>
      <c r="C72" s="28" t="s">
        <v>90</v>
      </c>
      <c r="D72" s="28" t="s">
        <v>91</v>
      </c>
      <c r="E72" s="29" t="n">
        <v>1</v>
      </c>
      <c r="F72" s="30"/>
      <c r="G72" s="28" t="s">
        <v>92</v>
      </c>
      <c r="H72" s="31"/>
      <c r="I72" s="31"/>
      <c r="J72" s="29"/>
      <c r="K72" s="28" t="s">
        <v>93</v>
      </c>
      <c r="L72" s="32"/>
      <c r="M72" s="31"/>
      <c r="N72" s="28" t="s">
        <v>94</v>
      </c>
      <c r="O72" s="31"/>
      <c r="P72" s="33" t="n">
        <f aca="false">IF(AND(A72&lt;&gt;"",COUNT(F72,H72,I72,J72)=4),1,0)</f>
        <v>0</v>
      </c>
      <c r="Q72" s="34" t="str">
        <f aca="false">IF($P72=1,IF(D72="100ml",1/IF(N(E72)&gt;0,E72,1),1),"")</f>
        <v/>
      </c>
      <c r="R72" s="35" t="str">
        <f aca="false">IF($P72=1,ROUND(IF(G72="kcal",F72*KCAL_KJ,F72)*Q72,9),"")</f>
        <v/>
      </c>
      <c r="S72" s="36" t="str">
        <f aca="false">IF($P72=1,ROUND(H72*Q72,9),"")</f>
        <v/>
      </c>
      <c r="T72" s="36" t="str">
        <f aca="false">IF($P72=1,ROUND(I72*Q72,9),"")</f>
        <v/>
      </c>
      <c r="U72" s="35" t="str">
        <f aca="false">IF($P72=1,ROUND(IF(K72="mg sodium",J72,J72*SALT_NA)*Q72,9),"")</f>
        <v/>
      </c>
      <c r="V72" s="36" t="str">
        <f aca="false">IF($P72=1,ROUND(N(M72)*Q72,9),"")</f>
        <v/>
      </c>
      <c r="W72" s="36" t="str">
        <f aca="false">IF($P72=1,ROUND(N(O72)*Q72,9),"")</f>
        <v/>
      </c>
      <c r="X72" s="33" t="str">
        <f aca="false">IF($P72=1,COUNTIF(Tbl_Energy,"&lt;"&amp;R72),"")</f>
        <v/>
      </c>
      <c r="Y72" s="33" t="str">
        <f aca="false">IF($P72=1,COUNTIF(Tbl_SatFat,"&lt;"&amp;S72),"")</f>
        <v/>
      </c>
      <c r="Z72" s="33" t="str">
        <f aca="false">IF($P72=1,COUNTIF(Tbl_Sugar,"&lt;"&amp;T72),"")</f>
        <v/>
      </c>
      <c r="AA72" s="33" t="str">
        <f aca="false">IF($P72=1,COUNTIF(Tbl_Sodium,"&lt;"&amp;U72),"")</f>
        <v/>
      </c>
      <c r="AB72" s="33" t="str">
        <f aca="false">IF($P72=1,X72+Y72+Z72+AA72,"")</f>
        <v/>
      </c>
      <c r="AC72" s="33" t="str">
        <f aca="false">IF($P72=1,IF(N(L72)&gt;80,5,IF(N(L72)&gt;60,2,IF(N(L72)&gt;40,1,0))),"")</f>
        <v/>
      </c>
      <c r="AD72" s="33" t="str">
        <f aca="false">IF($P72=1,IF(N72="NSP",COUNTIF(Tbl_NSP,"&lt;"&amp;V72),COUNTIF(Tbl_AOAC,"&lt;"&amp;V72)),"")</f>
        <v/>
      </c>
      <c r="AE72" s="33" t="str">
        <f aca="false">IF($P72=1,COUNTIF(Tbl_Protein,"&lt;"&amp;W72),"")</f>
        <v/>
      </c>
      <c r="AF72" s="33" t="str">
        <f aca="false">IF($P72=1,IF(AND(AB72&gt;=Protein_Cap,AC72&lt;FVN_Max),"No","Yes"),"")</f>
        <v/>
      </c>
      <c r="AG72" s="33" t="str">
        <f aca="false">IF($P72=1,AB72-AC72-AD72-IF(AF72="Yes",AE72,0),"")</f>
        <v/>
      </c>
      <c r="AH72" s="33" t="str">
        <f aca="false">IF($P72=1,IF(C72="Drink",Thr_Drink,Thr_Food),"")</f>
        <v/>
      </c>
      <c r="AI72" s="37" t="str">
        <f aca="false">IF($P72=1,IF(AG72&gt;=AH72,"HFSS","Not HFSS"),"")</f>
        <v/>
      </c>
      <c r="AJ72" s="33" t="str">
        <f aca="false">IF($P72=1,IF(AI72="HFSS",AG72-AH72+1,""),"")</f>
        <v/>
      </c>
      <c r="AK72" s="37" t="str">
        <f aca="false">IF($P72=1,IF(AI72="Not HFSS",AH72-1-AG72,""),"")</f>
        <v/>
      </c>
      <c r="AL72" s="38" t="str">
        <f aca="false">IF($P72=1,IF(AND(AF72="No",AB72&lt;=Protein_Cap+1,AE72&gt;0),"Yes: lose "&amp;(AB72-Protein_Cap+1)&amp;" A point"&amp;IF(AB72-Protein_Cap+1&gt;1,"s",""),""),"")</f>
        <v/>
      </c>
      <c r="AM72" s="39" t="str">
        <f aca="false">IF($P72=1,IF(X72=0,"",(R72-INDEX(Tbl_Energy,X72))/R72),"")</f>
        <v/>
      </c>
      <c r="AN72" s="39" t="str">
        <f aca="false">IF($P72=1,IF(Y72=0,"",(S72-INDEX(Tbl_SatFat,Y72))/S72),"")</f>
        <v/>
      </c>
      <c r="AO72" s="39" t="str">
        <f aca="false">IF($P72=1,IF(Z72=0,"",(T72-INDEX(Tbl_Sugar,Z72))/T72),"")</f>
        <v/>
      </c>
      <c r="AP72" s="39" t="str">
        <f aca="false">IF($P72=1,IF(AA72=0,"",(U72-INDEX(Tbl_Sodium,AA72))/U72),"")</f>
        <v/>
      </c>
      <c r="AQ72" s="38" t="str">
        <f aca="false">IF($P72=1,IF(COUNT(AM72:AP72)=0,"",INDEX($AM$12:$AP$12,MATCH(MIN(AM72:AP72),AM72:AP72,0))&amp;": cut "&amp;TEXT(MIN(AM72:AP72),"0.0%")),"")</f>
        <v/>
      </c>
    </row>
    <row r="73" customFormat="false" ht="15" hidden="false" customHeight="false" outlineLevel="0" collapsed="false">
      <c r="A73" s="27"/>
      <c r="B73" s="27"/>
      <c r="C73" s="28" t="s">
        <v>90</v>
      </c>
      <c r="D73" s="28" t="s">
        <v>91</v>
      </c>
      <c r="E73" s="29" t="n">
        <v>1</v>
      </c>
      <c r="F73" s="30"/>
      <c r="G73" s="28" t="s">
        <v>92</v>
      </c>
      <c r="H73" s="31"/>
      <c r="I73" s="31"/>
      <c r="J73" s="29"/>
      <c r="K73" s="28" t="s">
        <v>93</v>
      </c>
      <c r="L73" s="32"/>
      <c r="M73" s="31"/>
      <c r="N73" s="28" t="s">
        <v>94</v>
      </c>
      <c r="O73" s="31"/>
      <c r="P73" s="33" t="n">
        <f aca="false">IF(AND(A73&lt;&gt;"",COUNT(F73,H73,I73,J73)=4),1,0)</f>
        <v>0</v>
      </c>
      <c r="Q73" s="34" t="str">
        <f aca="false">IF($P73=1,IF(D73="100ml",1/IF(N(E73)&gt;0,E73,1),1),"")</f>
        <v/>
      </c>
      <c r="R73" s="35" t="str">
        <f aca="false">IF($P73=1,ROUND(IF(G73="kcal",F73*KCAL_KJ,F73)*Q73,9),"")</f>
        <v/>
      </c>
      <c r="S73" s="36" t="str">
        <f aca="false">IF($P73=1,ROUND(H73*Q73,9),"")</f>
        <v/>
      </c>
      <c r="T73" s="36" t="str">
        <f aca="false">IF($P73=1,ROUND(I73*Q73,9),"")</f>
        <v/>
      </c>
      <c r="U73" s="35" t="str">
        <f aca="false">IF($P73=1,ROUND(IF(K73="mg sodium",J73,J73*SALT_NA)*Q73,9),"")</f>
        <v/>
      </c>
      <c r="V73" s="36" t="str">
        <f aca="false">IF($P73=1,ROUND(N(M73)*Q73,9),"")</f>
        <v/>
      </c>
      <c r="W73" s="36" t="str">
        <f aca="false">IF($P73=1,ROUND(N(O73)*Q73,9),"")</f>
        <v/>
      </c>
      <c r="X73" s="33" t="str">
        <f aca="false">IF($P73=1,COUNTIF(Tbl_Energy,"&lt;"&amp;R73),"")</f>
        <v/>
      </c>
      <c r="Y73" s="33" t="str">
        <f aca="false">IF($P73=1,COUNTIF(Tbl_SatFat,"&lt;"&amp;S73),"")</f>
        <v/>
      </c>
      <c r="Z73" s="33" t="str">
        <f aca="false">IF($P73=1,COUNTIF(Tbl_Sugar,"&lt;"&amp;T73),"")</f>
        <v/>
      </c>
      <c r="AA73" s="33" t="str">
        <f aca="false">IF($P73=1,COUNTIF(Tbl_Sodium,"&lt;"&amp;U73),"")</f>
        <v/>
      </c>
      <c r="AB73" s="33" t="str">
        <f aca="false">IF($P73=1,X73+Y73+Z73+AA73,"")</f>
        <v/>
      </c>
      <c r="AC73" s="33" t="str">
        <f aca="false">IF($P73=1,IF(N(L73)&gt;80,5,IF(N(L73)&gt;60,2,IF(N(L73)&gt;40,1,0))),"")</f>
        <v/>
      </c>
      <c r="AD73" s="33" t="str">
        <f aca="false">IF($P73=1,IF(N73="NSP",COUNTIF(Tbl_NSP,"&lt;"&amp;V73),COUNTIF(Tbl_AOAC,"&lt;"&amp;V73)),"")</f>
        <v/>
      </c>
      <c r="AE73" s="33" t="str">
        <f aca="false">IF($P73=1,COUNTIF(Tbl_Protein,"&lt;"&amp;W73),"")</f>
        <v/>
      </c>
      <c r="AF73" s="33" t="str">
        <f aca="false">IF($P73=1,IF(AND(AB73&gt;=Protein_Cap,AC73&lt;FVN_Max),"No","Yes"),"")</f>
        <v/>
      </c>
      <c r="AG73" s="33" t="str">
        <f aca="false">IF($P73=1,AB73-AC73-AD73-IF(AF73="Yes",AE73,0),"")</f>
        <v/>
      </c>
      <c r="AH73" s="33" t="str">
        <f aca="false">IF($P73=1,IF(C73="Drink",Thr_Drink,Thr_Food),"")</f>
        <v/>
      </c>
      <c r="AI73" s="37" t="str">
        <f aca="false">IF($P73=1,IF(AG73&gt;=AH73,"HFSS","Not HFSS"),"")</f>
        <v/>
      </c>
      <c r="AJ73" s="33" t="str">
        <f aca="false">IF($P73=1,IF(AI73="HFSS",AG73-AH73+1,""),"")</f>
        <v/>
      </c>
      <c r="AK73" s="37" t="str">
        <f aca="false">IF($P73=1,IF(AI73="Not HFSS",AH73-1-AG73,""),"")</f>
        <v/>
      </c>
      <c r="AL73" s="38" t="str">
        <f aca="false">IF($P73=1,IF(AND(AF73="No",AB73&lt;=Protein_Cap+1,AE73&gt;0),"Yes: lose "&amp;(AB73-Protein_Cap+1)&amp;" A point"&amp;IF(AB73-Protein_Cap+1&gt;1,"s",""),""),"")</f>
        <v/>
      </c>
      <c r="AM73" s="39" t="str">
        <f aca="false">IF($P73=1,IF(X73=0,"",(R73-INDEX(Tbl_Energy,X73))/R73),"")</f>
        <v/>
      </c>
      <c r="AN73" s="39" t="str">
        <f aca="false">IF($P73=1,IF(Y73=0,"",(S73-INDEX(Tbl_SatFat,Y73))/S73),"")</f>
        <v/>
      </c>
      <c r="AO73" s="39" t="str">
        <f aca="false">IF($P73=1,IF(Z73=0,"",(T73-INDEX(Tbl_Sugar,Z73))/T73),"")</f>
        <v/>
      </c>
      <c r="AP73" s="39" t="str">
        <f aca="false">IF($P73=1,IF(AA73=0,"",(U73-INDEX(Tbl_Sodium,AA73))/U73),"")</f>
        <v/>
      </c>
      <c r="AQ73" s="38" t="str">
        <f aca="false">IF($P73=1,IF(COUNT(AM73:AP73)=0,"",INDEX($AM$12:$AP$12,MATCH(MIN(AM73:AP73),AM73:AP73,0))&amp;": cut "&amp;TEXT(MIN(AM73:AP73),"0.0%")),"")</f>
        <v/>
      </c>
    </row>
    <row r="74" customFormat="false" ht="15" hidden="false" customHeight="false" outlineLevel="0" collapsed="false">
      <c r="A74" s="27"/>
      <c r="B74" s="27"/>
      <c r="C74" s="28" t="s">
        <v>90</v>
      </c>
      <c r="D74" s="28" t="s">
        <v>91</v>
      </c>
      <c r="E74" s="29" t="n">
        <v>1</v>
      </c>
      <c r="F74" s="30"/>
      <c r="G74" s="28" t="s">
        <v>92</v>
      </c>
      <c r="H74" s="31"/>
      <c r="I74" s="31"/>
      <c r="J74" s="29"/>
      <c r="K74" s="28" t="s">
        <v>93</v>
      </c>
      <c r="L74" s="32"/>
      <c r="M74" s="31"/>
      <c r="N74" s="28" t="s">
        <v>94</v>
      </c>
      <c r="O74" s="31"/>
      <c r="P74" s="33" t="n">
        <f aca="false">IF(AND(A74&lt;&gt;"",COUNT(F74,H74,I74,J74)=4),1,0)</f>
        <v>0</v>
      </c>
      <c r="Q74" s="34" t="str">
        <f aca="false">IF($P74=1,IF(D74="100ml",1/IF(N(E74)&gt;0,E74,1),1),"")</f>
        <v/>
      </c>
      <c r="R74" s="35" t="str">
        <f aca="false">IF($P74=1,ROUND(IF(G74="kcal",F74*KCAL_KJ,F74)*Q74,9),"")</f>
        <v/>
      </c>
      <c r="S74" s="36" t="str">
        <f aca="false">IF($P74=1,ROUND(H74*Q74,9),"")</f>
        <v/>
      </c>
      <c r="T74" s="36" t="str">
        <f aca="false">IF($P74=1,ROUND(I74*Q74,9),"")</f>
        <v/>
      </c>
      <c r="U74" s="35" t="str">
        <f aca="false">IF($P74=1,ROUND(IF(K74="mg sodium",J74,J74*SALT_NA)*Q74,9),"")</f>
        <v/>
      </c>
      <c r="V74" s="36" t="str">
        <f aca="false">IF($P74=1,ROUND(N(M74)*Q74,9),"")</f>
        <v/>
      </c>
      <c r="W74" s="36" t="str">
        <f aca="false">IF($P74=1,ROUND(N(O74)*Q74,9),"")</f>
        <v/>
      </c>
      <c r="X74" s="33" t="str">
        <f aca="false">IF($P74=1,COUNTIF(Tbl_Energy,"&lt;"&amp;R74),"")</f>
        <v/>
      </c>
      <c r="Y74" s="33" t="str">
        <f aca="false">IF($P74=1,COUNTIF(Tbl_SatFat,"&lt;"&amp;S74),"")</f>
        <v/>
      </c>
      <c r="Z74" s="33" t="str">
        <f aca="false">IF($P74=1,COUNTIF(Tbl_Sugar,"&lt;"&amp;T74),"")</f>
        <v/>
      </c>
      <c r="AA74" s="33" t="str">
        <f aca="false">IF($P74=1,COUNTIF(Tbl_Sodium,"&lt;"&amp;U74),"")</f>
        <v/>
      </c>
      <c r="AB74" s="33" t="str">
        <f aca="false">IF($P74=1,X74+Y74+Z74+AA74,"")</f>
        <v/>
      </c>
      <c r="AC74" s="33" t="str">
        <f aca="false">IF($P74=1,IF(N(L74)&gt;80,5,IF(N(L74)&gt;60,2,IF(N(L74)&gt;40,1,0))),"")</f>
        <v/>
      </c>
      <c r="AD74" s="33" t="str">
        <f aca="false">IF($P74=1,IF(N74="NSP",COUNTIF(Tbl_NSP,"&lt;"&amp;V74),COUNTIF(Tbl_AOAC,"&lt;"&amp;V74)),"")</f>
        <v/>
      </c>
      <c r="AE74" s="33" t="str">
        <f aca="false">IF($P74=1,COUNTIF(Tbl_Protein,"&lt;"&amp;W74),"")</f>
        <v/>
      </c>
      <c r="AF74" s="33" t="str">
        <f aca="false">IF($P74=1,IF(AND(AB74&gt;=Protein_Cap,AC74&lt;FVN_Max),"No","Yes"),"")</f>
        <v/>
      </c>
      <c r="AG74" s="33" t="str">
        <f aca="false">IF($P74=1,AB74-AC74-AD74-IF(AF74="Yes",AE74,0),"")</f>
        <v/>
      </c>
      <c r="AH74" s="33" t="str">
        <f aca="false">IF($P74=1,IF(C74="Drink",Thr_Drink,Thr_Food),"")</f>
        <v/>
      </c>
      <c r="AI74" s="37" t="str">
        <f aca="false">IF($P74=1,IF(AG74&gt;=AH74,"HFSS","Not HFSS"),"")</f>
        <v/>
      </c>
      <c r="AJ74" s="33" t="str">
        <f aca="false">IF($P74=1,IF(AI74="HFSS",AG74-AH74+1,""),"")</f>
        <v/>
      </c>
      <c r="AK74" s="37" t="str">
        <f aca="false">IF($P74=1,IF(AI74="Not HFSS",AH74-1-AG74,""),"")</f>
        <v/>
      </c>
      <c r="AL74" s="38" t="str">
        <f aca="false">IF($P74=1,IF(AND(AF74="No",AB74&lt;=Protein_Cap+1,AE74&gt;0),"Yes: lose "&amp;(AB74-Protein_Cap+1)&amp;" A point"&amp;IF(AB74-Protein_Cap+1&gt;1,"s",""),""),"")</f>
        <v/>
      </c>
      <c r="AM74" s="39" t="str">
        <f aca="false">IF($P74=1,IF(X74=0,"",(R74-INDEX(Tbl_Energy,X74))/R74),"")</f>
        <v/>
      </c>
      <c r="AN74" s="39" t="str">
        <f aca="false">IF($P74=1,IF(Y74=0,"",(S74-INDEX(Tbl_SatFat,Y74))/S74),"")</f>
        <v/>
      </c>
      <c r="AO74" s="39" t="str">
        <f aca="false">IF($P74=1,IF(Z74=0,"",(T74-INDEX(Tbl_Sugar,Z74))/T74),"")</f>
        <v/>
      </c>
      <c r="AP74" s="39" t="str">
        <f aca="false">IF($P74=1,IF(AA74=0,"",(U74-INDEX(Tbl_Sodium,AA74))/U74),"")</f>
        <v/>
      </c>
      <c r="AQ74" s="38" t="str">
        <f aca="false">IF($P74=1,IF(COUNT(AM74:AP74)=0,"",INDEX($AM$12:$AP$12,MATCH(MIN(AM74:AP74),AM74:AP74,0))&amp;": cut "&amp;TEXT(MIN(AM74:AP74),"0.0%")),"")</f>
        <v/>
      </c>
    </row>
    <row r="75" customFormat="false" ht="15" hidden="false" customHeight="false" outlineLevel="0" collapsed="false">
      <c r="A75" s="27"/>
      <c r="B75" s="27"/>
      <c r="C75" s="28" t="s">
        <v>90</v>
      </c>
      <c r="D75" s="28" t="s">
        <v>91</v>
      </c>
      <c r="E75" s="29" t="n">
        <v>1</v>
      </c>
      <c r="F75" s="30"/>
      <c r="G75" s="28" t="s">
        <v>92</v>
      </c>
      <c r="H75" s="31"/>
      <c r="I75" s="31"/>
      <c r="J75" s="29"/>
      <c r="K75" s="28" t="s">
        <v>93</v>
      </c>
      <c r="L75" s="32"/>
      <c r="M75" s="31"/>
      <c r="N75" s="28" t="s">
        <v>94</v>
      </c>
      <c r="O75" s="31"/>
      <c r="P75" s="33" t="n">
        <f aca="false">IF(AND(A75&lt;&gt;"",COUNT(F75,H75,I75,J75)=4),1,0)</f>
        <v>0</v>
      </c>
      <c r="Q75" s="34" t="str">
        <f aca="false">IF($P75=1,IF(D75="100ml",1/IF(N(E75)&gt;0,E75,1),1),"")</f>
        <v/>
      </c>
      <c r="R75" s="35" t="str">
        <f aca="false">IF($P75=1,ROUND(IF(G75="kcal",F75*KCAL_KJ,F75)*Q75,9),"")</f>
        <v/>
      </c>
      <c r="S75" s="36" t="str">
        <f aca="false">IF($P75=1,ROUND(H75*Q75,9),"")</f>
        <v/>
      </c>
      <c r="T75" s="36" t="str">
        <f aca="false">IF($P75=1,ROUND(I75*Q75,9),"")</f>
        <v/>
      </c>
      <c r="U75" s="35" t="str">
        <f aca="false">IF($P75=1,ROUND(IF(K75="mg sodium",J75,J75*SALT_NA)*Q75,9),"")</f>
        <v/>
      </c>
      <c r="V75" s="36" t="str">
        <f aca="false">IF($P75=1,ROUND(N(M75)*Q75,9),"")</f>
        <v/>
      </c>
      <c r="W75" s="36" t="str">
        <f aca="false">IF($P75=1,ROUND(N(O75)*Q75,9),"")</f>
        <v/>
      </c>
      <c r="X75" s="33" t="str">
        <f aca="false">IF($P75=1,COUNTIF(Tbl_Energy,"&lt;"&amp;R75),"")</f>
        <v/>
      </c>
      <c r="Y75" s="33" t="str">
        <f aca="false">IF($P75=1,COUNTIF(Tbl_SatFat,"&lt;"&amp;S75),"")</f>
        <v/>
      </c>
      <c r="Z75" s="33" t="str">
        <f aca="false">IF($P75=1,COUNTIF(Tbl_Sugar,"&lt;"&amp;T75),"")</f>
        <v/>
      </c>
      <c r="AA75" s="33" t="str">
        <f aca="false">IF($P75=1,COUNTIF(Tbl_Sodium,"&lt;"&amp;U75),"")</f>
        <v/>
      </c>
      <c r="AB75" s="33" t="str">
        <f aca="false">IF($P75=1,X75+Y75+Z75+AA75,"")</f>
        <v/>
      </c>
      <c r="AC75" s="33" t="str">
        <f aca="false">IF($P75=1,IF(N(L75)&gt;80,5,IF(N(L75)&gt;60,2,IF(N(L75)&gt;40,1,0))),"")</f>
        <v/>
      </c>
      <c r="AD75" s="33" t="str">
        <f aca="false">IF($P75=1,IF(N75="NSP",COUNTIF(Tbl_NSP,"&lt;"&amp;V75),COUNTIF(Tbl_AOAC,"&lt;"&amp;V75)),"")</f>
        <v/>
      </c>
      <c r="AE75" s="33" t="str">
        <f aca="false">IF($P75=1,COUNTIF(Tbl_Protein,"&lt;"&amp;W75),"")</f>
        <v/>
      </c>
      <c r="AF75" s="33" t="str">
        <f aca="false">IF($P75=1,IF(AND(AB75&gt;=Protein_Cap,AC75&lt;FVN_Max),"No","Yes"),"")</f>
        <v/>
      </c>
      <c r="AG75" s="33" t="str">
        <f aca="false">IF($P75=1,AB75-AC75-AD75-IF(AF75="Yes",AE75,0),"")</f>
        <v/>
      </c>
      <c r="AH75" s="33" t="str">
        <f aca="false">IF($P75=1,IF(C75="Drink",Thr_Drink,Thr_Food),"")</f>
        <v/>
      </c>
      <c r="AI75" s="37" t="str">
        <f aca="false">IF($P75=1,IF(AG75&gt;=AH75,"HFSS","Not HFSS"),"")</f>
        <v/>
      </c>
      <c r="AJ75" s="33" t="str">
        <f aca="false">IF($P75=1,IF(AI75="HFSS",AG75-AH75+1,""),"")</f>
        <v/>
      </c>
      <c r="AK75" s="37" t="str">
        <f aca="false">IF($P75=1,IF(AI75="Not HFSS",AH75-1-AG75,""),"")</f>
        <v/>
      </c>
      <c r="AL75" s="38" t="str">
        <f aca="false">IF($P75=1,IF(AND(AF75="No",AB75&lt;=Protein_Cap+1,AE75&gt;0),"Yes: lose "&amp;(AB75-Protein_Cap+1)&amp;" A point"&amp;IF(AB75-Protein_Cap+1&gt;1,"s",""),""),"")</f>
        <v/>
      </c>
      <c r="AM75" s="39" t="str">
        <f aca="false">IF($P75=1,IF(X75=0,"",(R75-INDEX(Tbl_Energy,X75))/R75),"")</f>
        <v/>
      </c>
      <c r="AN75" s="39" t="str">
        <f aca="false">IF($P75=1,IF(Y75=0,"",(S75-INDEX(Tbl_SatFat,Y75))/S75),"")</f>
        <v/>
      </c>
      <c r="AO75" s="39" t="str">
        <f aca="false">IF($P75=1,IF(Z75=0,"",(T75-INDEX(Tbl_Sugar,Z75))/T75),"")</f>
        <v/>
      </c>
      <c r="AP75" s="39" t="str">
        <f aca="false">IF($P75=1,IF(AA75=0,"",(U75-INDEX(Tbl_Sodium,AA75))/U75),"")</f>
        <v/>
      </c>
      <c r="AQ75" s="38" t="str">
        <f aca="false">IF($P75=1,IF(COUNT(AM75:AP75)=0,"",INDEX($AM$12:$AP$12,MATCH(MIN(AM75:AP75),AM75:AP75,0))&amp;": cut "&amp;TEXT(MIN(AM75:AP75),"0.0%")),"")</f>
        <v/>
      </c>
    </row>
    <row r="76" customFormat="false" ht="15" hidden="false" customHeight="false" outlineLevel="0" collapsed="false">
      <c r="A76" s="27"/>
      <c r="B76" s="27"/>
      <c r="C76" s="28" t="s">
        <v>90</v>
      </c>
      <c r="D76" s="28" t="s">
        <v>91</v>
      </c>
      <c r="E76" s="29" t="n">
        <v>1</v>
      </c>
      <c r="F76" s="30"/>
      <c r="G76" s="28" t="s">
        <v>92</v>
      </c>
      <c r="H76" s="31"/>
      <c r="I76" s="31"/>
      <c r="J76" s="29"/>
      <c r="K76" s="28" t="s">
        <v>93</v>
      </c>
      <c r="L76" s="32"/>
      <c r="M76" s="31"/>
      <c r="N76" s="28" t="s">
        <v>94</v>
      </c>
      <c r="O76" s="31"/>
      <c r="P76" s="33" t="n">
        <f aca="false">IF(AND(A76&lt;&gt;"",COUNT(F76,H76,I76,J76)=4),1,0)</f>
        <v>0</v>
      </c>
      <c r="Q76" s="34" t="str">
        <f aca="false">IF($P76=1,IF(D76="100ml",1/IF(N(E76)&gt;0,E76,1),1),"")</f>
        <v/>
      </c>
      <c r="R76" s="35" t="str">
        <f aca="false">IF($P76=1,ROUND(IF(G76="kcal",F76*KCAL_KJ,F76)*Q76,9),"")</f>
        <v/>
      </c>
      <c r="S76" s="36" t="str">
        <f aca="false">IF($P76=1,ROUND(H76*Q76,9),"")</f>
        <v/>
      </c>
      <c r="T76" s="36" t="str">
        <f aca="false">IF($P76=1,ROUND(I76*Q76,9),"")</f>
        <v/>
      </c>
      <c r="U76" s="35" t="str">
        <f aca="false">IF($P76=1,ROUND(IF(K76="mg sodium",J76,J76*SALT_NA)*Q76,9),"")</f>
        <v/>
      </c>
      <c r="V76" s="36" t="str">
        <f aca="false">IF($P76=1,ROUND(N(M76)*Q76,9),"")</f>
        <v/>
      </c>
      <c r="W76" s="36" t="str">
        <f aca="false">IF($P76=1,ROUND(N(O76)*Q76,9),"")</f>
        <v/>
      </c>
      <c r="X76" s="33" t="str">
        <f aca="false">IF($P76=1,COUNTIF(Tbl_Energy,"&lt;"&amp;R76),"")</f>
        <v/>
      </c>
      <c r="Y76" s="33" t="str">
        <f aca="false">IF($P76=1,COUNTIF(Tbl_SatFat,"&lt;"&amp;S76),"")</f>
        <v/>
      </c>
      <c r="Z76" s="33" t="str">
        <f aca="false">IF($P76=1,COUNTIF(Tbl_Sugar,"&lt;"&amp;T76),"")</f>
        <v/>
      </c>
      <c r="AA76" s="33" t="str">
        <f aca="false">IF($P76=1,COUNTIF(Tbl_Sodium,"&lt;"&amp;U76),"")</f>
        <v/>
      </c>
      <c r="AB76" s="33" t="str">
        <f aca="false">IF($P76=1,X76+Y76+Z76+AA76,"")</f>
        <v/>
      </c>
      <c r="AC76" s="33" t="str">
        <f aca="false">IF($P76=1,IF(N(L76)&gt;80,5,IF(N(L76)&gt;60,2,IF(N(L76)&gt;40,1,0))),"")</f>
        <v/>
      </c>
      <c r="AD76" s="33" t="str">
        <f aca="false">IF($P76=1,IF(N76="NSP",COUNTIF(Tbl_NSP,"&lt;"&amp;V76),COUNTIF(Tbl_AOAC,"&lt;"&amp;V76)),"")</f>
        <v/>
      </c>
      <c r="AE76" s="33" t="str">
        <f aca="false">IF($P76=1,COUNTIF(Tbl_Protein,"&lt;"&amp;W76),"")</f>
        <v/>
      </c>
      <c r="AF76" s="33" t="str">
        <f aca="false">IF($P76=1,IF(AND(AB76&gt;=Protein_Cap,AC76&lt;FVN_Max),"No","Yes"),"")</f>
        <v/>
      </c>
      <c r="AG76" s="33" t="str">
        <f aca="false">IF($P76=1,AB76-AC76-AD76-IF(AF76="Yes",AE76,0),"")</f>
        <v/>
      </c>
      <c r="AH76" s="33" t="str">
        <f aca="false">IF($P76=1,IF(C76="Drink",Thr_Drink,Thr_Food),"")</f>
        <v/>
      </c>
      <c r="AI76" s="37" t="str">
        <f aca="false">IF($P76=1,IF(AG76&gt;=AH76,"HFSS","Not HFSS"),"")</f>
        <v/>
      </c>
      <c r="AJ76" s="33" t="str">
        <f aca="false">IF($P76=1,IF(AI76="HFSS",AG76-AH76+1,""),"")</f>
        <v/>
      </c>
      <c r="AK76" s="37" t="str">
        <f aca="false">IF($P76=1,IF(AI76="Not HFSS",AH76-1-AG76,""),"")</f>
        <v/>
      </c>
      <c r="AL76" s="38" t="str">
        <f aca="false">IF($P76=1,IF(AND(AF76="No",AB76&lt;=Protein_Cap+1,AE76&gt;0),"Yes: lose "&amp;(AB76-Protein_Cap+1)&amp;" A point"&amp;IF(AB76-Protein_Cap+1&gt;1,"s",""),""),"")</f>
        <v/>
      </c>
      <c r="AM76" s="39" t="str">
        <f aca="false">IF($P76=1,IF(X76=0,"",(R76-INDEX(Tbl_Energy,X76))/R76),"")</f>
        <v/>
      </c>
      <c r="AN76" s="39" t="str">
        <f aca="false">IF($P76=1,IF(Y76=0,"",(S76-INDEX(Tbl_SatFat,Y76))/S76),"")</f>
        <v/>
      </c>
      <c r="AO76" s="39" t="str">
        <f aca="false">IF($P76=1,IF(Z76=0,"",(T76-INDEX(Tbl_Sugar,Z76))/T76),"")</f>
        <v/>
      </c>
      <c r="AP76" s="39" t="str">
        <f aca="false">IF($P76=1,IF(AA76=0,"",(U76-INDEX(Tbl_Sodium,AA76))/U76),"")</f>
        <v/>
      </c>
      <c r="AQ76" s="38" t="str">
        <f aca="false">IF($P76=1,IF(COUNT(AM76:AP76)=0,"",INDEX($AM$12:$AP$12,MATCH(MIN(AM76:AP76),AM76:AP76,0))&amp;": cut "&amp;TEXT(MIN(AM76:AP76),"0.0%")),"")</f>
        <v/>
      </c>
    </row>
    <row r="77" customFormat="false" ht="15" hidden="false" customHeight="false" outlineLevel="0" collapsed="false">
      <c r="A77" s="27"/>
      <c r="B77" s="27"/>
      <c r="C77" s="28" t="s">
        <v>90</v>
      </c>
      <c r="D77" s="28" t="s">
        <v>91</v>
      </c>
      <c r="E77" s="29" t="n">
        <v>1</v>
      </c>
      <c r="F77" s="30"/>
      <c r="G77" s="28" t="s">
        <v>92</v>
      </c>
      <c r="H77" s="31"/>
      <c r="I77" s="31"/>
      <c r="J77" s="29"/>
      <c r="K77" s="28" t="s">
        <v>93</v>
      </c>
      <c r="L77" s="32"/>
      <c r="M77" s="31"/>
      <c r="N77" s="28" t="s">
        <v>94</v>
      </c>
      <c r="O77" s="31"/>
      <c r="P77" s="33" t="n">
        <f aca="false">IF(AND(A77&lt;&gt;"",COUNT(F77,H77,I77,J77)=4),1,0)</f>
        <v>0</v>
      </c>
      <c r="Q77" s="34" t="str">
        <f aca="false">IF($P77=1,IF(D77="100ml",1/IF(N(E77)&gt;0,E77,1),1),"")</f>
        <v/>
      </c>
      <c r="R77" s="35" t="str">
        <f aca="false">IF($P77=1,ROUND(IF(G77="kcal",F77*KCAL_KJ,F77)*Q77,9),"")</f>
        <v/>
      </c>
      <c r="S77" s="36" t="str">
        <f aca="false">IF($P77=1,ROUND(H77*Q77,9),"")</f>
        <v/>
      </c>
      <c r="T77" s="36" t="str">
        <f aca="false">IF($P77=1,ROUND(I77*Q77,9),"")</f>
        <v/>
      </c>
      <c r="U77" s="35" t="str">
        <f aca="false">IF($P77=1,ROUND(IF(K77="mg sodium",J77,J77*SALT_NA)*Q77,9),"")</f>
        <v/>
      </c>
      <c r="V77" s="36" t="str">
        <f aca="false">IF($P77=1,ROUND(N(M77)*Q77,9),"")</f>
        <v/>
      </c>
      <c r="W77" s="36" t="str">
        <f aca="false">IF($P77=1,ROUND(N(O77)*Q77,9),"")</f>
        <v/>
      </c>
      <c r="X77" s="33" t="str">
        <f aca="false">IF($P77=1,COUNTIF(Tbl_Energy,"&lt;"&amp;R77),"")</f>
        <v/>
      </c>
      <c r="Y77" s="33" t="str">
        <f aca="false">IF($P77=1,COUNTIF(Tbl_SatFat,"&lt;"&amp;S77),"")</f>
        <v/>
      </c>
      <c r="Z77" s="33" t="str">
        <f aca="false">IF($P77=1,COUNTIF(Tbl_Sugar,"&lt;"&amp;T77),"")</f>
        <v/>
      </c>
      <c r="AA77" s="33" t="str">
        <f aca="false">IF($P77=1,COUNTIF(Tbl_Sodium,"&lt;"&amp;U77),"")</f>
        <v/>
      </c>
      <c r="AB77" s="33" t="str">
        <f aca="false">IF($P77=1,X77+Y77+Z77+AA77,"")</f>
        <v/>
      </c>
      <c r="AC77" s="33" t="str">
        <f aca="false">IF($P77=1,IF(N(L77)&gt;80,5,IF(N(L77)&gt;60,2,IF(N(L77)&gt;40,1,0))),"")</f>
        <v/>
      </c>
      <c r="AD77" s="33" t="str">
        <f aca="false">IF($P77=1,IF(N77="NSP",COUNTIF(Tbl_NSP,"&lt;"&amp;V77),COUNTIF(Tbl_AOAC,"&lt;"&amp;V77)),"")</f>
        <v/>
      </c>
      <c r="AE77" s="33" t="str">
        <f aca="false">IF($P77=1,COUNTIF(Tbl_Protein,"&lt;"&amp;W77),"")</f>
        <v/>
      </c>
      <c r="AF77" s="33" t="str">
        <f aca="false">IF($P77=1,IF(AND(AB77&gt;=Protein_Cap,AC77&lt;FVN_Max),"No","Yes"),"")</f>
        <v/>
      </c>
      <c r="AG77" s="33" t="str">
        <f aca="false">IF($P77=1,AB77-AC77-AD77-IF(AF77="Yes",AE77,0),"")</f>
        <v/>
      </c>
      <c r="AH77" s="33" t="str">
        <f aca="false">IF($P77=1,IF(C77="Drink",Thr_Drink,Thr_Food),"")</f>
        <v/>
      </c>
      <c r="AI77" s="37" t="str">
        <f aca="false">IF($P77=1,IF(AG77&gt;=AH77,"HFSS","Not HFSS"),"")</f>
        <v/>
      </c>
      <c r="AJ77" s="33" t="str">
        <f aca="false">IF($P77=1,IF(AI77="HFSS",AG77-AH77+1,""),"")</f>
        <v/>
      </c>
      <c r="AK77" s="37" t="str">
        <f aca="false">IF($P77=1,IF(AI77="Not HFSS",AH77-1-AG77,""),"")</f>
        <v/>
      </c>
      <c r="AL77" s="38" t="str">
        <f aca="false">IF($P77=1,IF(AND(AF77="No",AB77&lt;=Protein_Cap+1,AE77&gt;0),"Yes: lose "&amp;(AB77-Protein_Cap+1)&amp;" A point"&amp;IF(AB77-Protein_Cap+1&gt;1,"s",""),""),"")</f>
        <v/>
      </c>
      <c r="AM77" s="39" t="str">
        <f aca="false">IF($P77=1,IF(X77=0,"",(R77-INDEX(Tbl_Energy,X77))/R77),"")</f>
        <v/>
      </c>
      <c r="AN77" s="39" t="str">
        <f aca="false">IF($P77=1,IF(Y77=0,"",(S77-INDEX(Tbl_SatFat,Y77))/S77),"")</f>
        <v/>
      </c>
      <c r="AO77" s="39" t="str">
        <f aca="false">IF($P77=1,IF(Z77=0,"",(T77-INDEX(Tbl_Sugar,Z77))/T77),"")</f>
        <v/>
      </c>
      <c r="AP77" s="39" t="str">
        <f aca="false">IF($P77=1,IF(AA77=0,"",(U77-INDEX(Tbl_Sodium,AA77))/U77),"")</f>
        <v/>
      </c>
      <c r="AQ77" s="38" t="str">
        <f aca="false">IF($P77=1,IF(COUNT(AM77:AP77)=0,"",INDEX($AM$12:$AP$12,MATCH(MIN(AM77:AP77),AM77:AP77,0))&amp;": cut "&amp;TEXT(MIN(AM77:AP77),"0.0%")),"")</f>
        <v/>
      </c>
    </row>
    <row r="78" customFormat="false" ht="15" hidden="false" customHeight="false" outlineLevel="0" collapsed="false">
      <c r="A78" s="27"/>
      <c r="B78" s="27"/>
      <c r="C78" s="28" t="s">
        <v>90</v>
      </c>
      <c r="D78" s="28" t="s">
        <v>91</v>
      </c>
      <c r="E78" s="29" t="n">
        <v>1</v>
      </c>
      <c r="F78" s="30"/>
      <c r="G78" s="28" t="s">
        <v>92</v>
      </c>
      <c r="H78" s="31"/>
      <c r="I78" s="31"/>
      <c r="J78" s="29"/>
      <c r="K78" s="28" t="s">
        <v>93</v>
      </c>
      <c r="L78" s="32"/>
      <c r="M78" s="31"/>
      <c r="N78" s="28" t="s">
        <v>94</v>
      </c>
      <c r="O78" s="31"/>
      <c r="P78" s="33" t="n">
        <f aca="false">IF(AND(A78&lt;&gt;"",COUNT(F78,H78,I78,J78)=4),1,0)</f>
        <v>0</v>
      </c>
      <c r="Q78" s="34" t="str">
        <f aca="false">IF($P78=1,IF(D78="100ml",1/IF(N(E78)&gt;0,E78,1),1),"")</f>
        <v/>
      </c>
      <c r="R78" s="35" t="str">
        <f aca="false">IF($P78=1,ROUND(IF(G78="kcal",F78*KCAL_KJ,F78)*Q78,9),"")</f>
        <v/>
      </c>
      <c r="S78" s="36" t="str">
        <f aca="false">IF($P78=1,ROUND(H78*Q78,9),"")</f>
        <v/>
      </c>
      <c r="T78" s="36" t="str">
        <f aca="false">IF($P78=1,ROUND(I78*Q78,9),"")</f>
        <v/>
      </c>
      <c r="U78" s="35" t="str">
        <f aca="false">IF($P78=1,ROUND(IF(K78="mg sodium",J78,J78*SALT_NA)*Q78,9),"")</f>
        <v/>
      </c>
      <c r="V78" s="36" t="str">
        <f aca="false">IF($P78=1,ROUND(N(M78)*Q78,9),"")</f>
        <v/>
      </c>
      <c r="W78" s="36" t="str">
        <f aca="false">IF($P78=1,ROUND(N(O78)*Q78,9),"")</f>
        <v/>
      </c>
      <c r="X78" s="33" t="str">
        <f aca="false">IF($P78=1,COUNTIF(Tbl_Energy,"&lt;"&amp;R78),"")</f>
        <v/>
      </c>
      <c r="Y78" s="33" t="str">
        <f aca="false">IF($P78=1,COUNTIF(Tbl_SatFat,"&lt;"&amp;S78),"")</f>
        <v/>
      </c>
      <c r="Z78" s="33" t="str">
        <f aca="false">IF($P78=1,COUNTIF(Tbl_Sugar,"&lt;"&amp;T78),"")</f>
        <v/>
      </c>
      <c r="AA78" s="33" t="str">
        <f aca="false">IF($P78=1,COUNTIF(Tbl_Sodium,"&lt;"&amp;U78),"")</f>
        <v/>
      </c>
      <c r="AB78" s="33" t="str">
        <f aca="false">IF($P78=1,X78+Y78+Z78+AA78,"")</f>
        <v/>
      </c>
      <c r="AC78" s="33" t="str">
        <f aca="false">IF($P78=1,IF(N(L78)&gt;80,5,IF(N(L78)&gt;60,2,IF(N(L78)&gt;40,1,0))),"")</f>
        <v/>
      </c>
      <c r="AD78" s="33" t="str">
        <f aca="false">IF($P78=1,IF(N78="NSP",COUNTIF(Tbl_NSP,"&lt;"&amp;V78),COUNTIF(Tbl_AOAC,"&lt;"&amp;V78)),"")</f>
        <v/>
      </c>
      <c r="AE78" s="33" t="str">
        <f aca="false">IF($P78=1,COUNTIF(Tbl_Protein,"&lt;"&amp;W78),"")</f>
        <v/>
      </c>
      <c r="AF78" s="33" t="str">
        <f aca="false">IF($P78=1,IF(AND(AB78&gt;=Protein_Cap,AC78&lt;FVN_Max),"No","Yes"),"")</f>
        <v/>
      </c>
      <c r="AG78" s="33" t="str">
        <f aca="false">IF($P78=1,AB78-AC78-AD78-IF(AF78="Yes",AE78,0),"")</f>
        <v/>
      </c>
      <c r="AH78" s="33" t="str">
        <f aca="false">IF($P78=1,IF(C78="Drink",Thr_Drink,Thr_Food),"")</f>
        <v/>
      </c>
      <c r="AI78" s="37" t="str">
        <f aca="false">IF($P78=1,IF(AG78&gt;=AH78,"HFSS","Not HFSS"),"")</f>
        <v/>
      </c>
      <c r="AJ78" s="33" t="str">
        <f aca="false">IF($P78=1,IF(AI78="HFSS",AG78-AH78+1,""),"")</f>
        <v/>
      </c>
      <c r="AK78" s="37" t="str">
        <f aca="false">IF($P78=1,IF(AI78="Not HFSS",AH78-1-AG78,""),"")</f>
        <v/>
      </c>
      <c r="AL78" s="38" t="str">
        <f aca="false">IF($P78=1,IF(AND(AF78="No",AB78&lt;=Protein_Cap+1,AE78&gt;0),"Yes: lose "&amp;(AB78-Protein_Cap+1)&amp;" A point"&amp;IF(AB78-Protein_Cap+1&gt;1,"s",""),""),"")</f>
        <v/>
      </c>
      <c r="AM78" s="39" t="str">
        <f aca="false">IF($P78=1,IF(X78=0,"",(R78-INDEX(Tbl_Energy,X78))/R78),"")</f>
        <v/>
      </c>
      <c r="AN78" s="39" t="str">
        <f aca="false">IF($P78=1,IF(Y78=0,"",(S78-INDEX(Tbl_SatFat,Y78))/S78),"")</f>
        <v/>
      </c>
      <c r="AO78" s="39" t="str">
        <f aca="false">IF($P78=1,IF(Z78=0,"",(T78-INDEX(Tbl_Sugar,Z78))/T78),"")</f>
        <v/>
      </c>
      <c r="AP78" s="39" t="str">
        <f aca="false">IF($P78=1,IF(AA78=0,"",(U78-INDEX(Tbl_Sodium,AA78))/U78),"")</f>
        <v/>
      </c>
      <c r="AQ78" s="38" t="str">
        <f aca="false">IF($P78=1,IF(COUNT(AM78:AP78)=0,"",INDEX($AM$12:$AP$12,MATCH(MIN(AM78:AP78),AM78:AP78,0))&amp;": cut "&amp;TEXT(MIN(AM78:AP78),"0.0%")),"")</f>
        <v/>
      </c>
    </row>
    <row r="79" customFormat="false" ht="15" hidden="false" customHeight="false" outlineLevel="0" collapsed="false">
      <c r="A79" s="27"/>
      <c r="B79" s="27"/>
      <c r="C79" s="28" t="s">
        <v>90</v>
      </c>
      <c r="D79" s="28" t="s">
        <v>91</v>
      </c>
      <c r="E79" s="29" t="n">
        <v>1</v>
      </c>
      <c r="F79" s="30"/>
      <c r="G79" s="28" t="s">
        <v>92</v>
      </c>
      <c r="H79" s="31"/>
      <c r="I79" s="31"/>
      <c r="J79" s="29"/>
      <c r="K79" s="28" t="s">
        <v>93</v>
      </c>
      <c r="L79" s="32"/>
      <c r="M79" s="31"/>
      <c r="N79" s="28" t="s">
        <v>94</v>
      </c>
      <c r="O79" s="31"/>
      <c r="P79" s="33" t="n">
        <f aca="false">IF(AND(A79&lt;&gt;"",COUNT(F79,H79,I79,J79)=4),1,0)</f>
        <v>0</v>
      </c>
      <c r="Q79" s="34" t="str">
        <f aca="false">IF($P79=1,IF(D79="100ml",1/IF(N(E79)&gt;0,E79,1),1),"")</f>
        <v/>
      </c>
      <c r="R79" s="35" t="str">
        <f aca="false">IF($P79=1,ROUND(IF(G79="kcal",F79*KCAL_KJ,F79)*Q79,9),"")</f>
        <v/>
      </c>
      <c r="S79" s="36" t="str">
        <f aca="false">IF($P79=1,ROUND(H79*Q79,9),"")</f>
        <v/>
      </c>
      <c r="T79" s="36" t="str">
        <f aca="false">IF($P79=1,ROUND(I79*Q79,9),"")</f>
        <v/>
      </c>
      <c r="U79" s="35" t="str">
        <f aca="false">IF($P79=1,ROUND(IF(K79="mg sodium",J79,J79*SALT_NA)*Q79,9),"")</f>
        <v/>
      </c>
      <c r="V79" s="36" t="str">
        <f aca="false">IF($P79=1,ROUND(N(M79)*Q79,9),"")</f>
        <v/>
      </c>
      <c r="W79" s="36" t="str">
        <f aca="false">IF($P79=1,ROUND(N(O79)*Q79,9),"")</f>
        <v/>
      </c>
      <c r="X79" s="33" t="str">
        <f aca="false">IF($P79=1,COUNTIF(Tbl_Energy,"&lt;"&amp;R79),"")</f>
        <v/>
      </c>
      <c r="Y79" s="33" t="str">
        <f aca="false">IF($P79=1,COUNTIF(Tbl_SatFat,"&lt;"&amp;S79),"")</f>
        <v/>
      </c>
      <c r="Z79" s="33" t="str">
        <f aca="false">IF($P79=1,COUNTIF(Tbl_Sugar,"&lt;"&amp;T79),"")</f>
        <v/>
      </c>
      <c r="AA79" s="33" t="str">
        <f aca="false">IF($P79=1,COUNTIF(Tbl_Sodium,"&lt;"&amp;U79),"")</f>
        <v/>
      </c>
      <c r="AB79" s="33" t="str">
        <f aca="false">IF($P79=1,X79+Y79+Z79+AA79,"")</f>
        <v/>
      </c>
      <c r="AC79" s="33" t="str">
        <f aca="false">IF($P79=1,IF(N(L79)&gt;80,5,IF(N(L79)&gt;60,2,IF(N(L79)&gt;40,1,0))),"")</f>
        <v/>
      </c>
      <c r="AD79" s="33" t="str">
        <f aca="false">IF($P79=1,IF(N79="NSP",COUNTIF(Tbl_NSP,"&lt;"&amp;V79),COUNTIF(Tbl_AOAC,"&lt;"&amp;V79)),"")</f>
        <v/>
      </c>
      <c r="AE79" s="33" t="str">
        <f aca="false">IF($P79=1,COUNTIF(Tbl_Protein,"&lt;"&amp;W79),"")</f>
        <v/>
      </c>
      <c r="AF79" s="33" t="str">
        <f aca="false">IF($P79=1,IF(AND(AB79&gt;=Protein_Cap,AC79&lt;FVN_Max),"No","Yes"),"")</f>
        <v/>
      </c>
      <c r="AG79" s="33" t="str">
        <f aca="false">IF($P79=1,AB79-AC79-AD79-IF(AF79="Yes",AE79,0),"")</f>
        <v/>
      </c>
      <c r="AH79" s="33" t="str">
        <f aca="false">IF($P79=1,IF(C79="Drink",Thr_Drink,Thr_Food),"")</f>
        <v/>
      </c>
      <c r="AI79" s="37" t="str">
        <f aca="false">IF($P79=1,IF(AG79&gt;=AH79,"HFSS","Not HFSS"),"")</f>
        <v/>
      </c>
      <c r="AJ79" s="33" t="str">
        <f aca="false">IF($P79=1,IF(AI79="HFSS",AG79-AH79+1,""),"")</f>
        <v/>
      </c>
      <c r="AK79" s="37" t="str">
        <f aca="false">IF($P79=1,IF(AI79="Not HFSS",AH79-1-AG79,""),"")</f>
        <v/>
      </c>
      <c r="AL79" s="38" t="str">
        <f aca="false">IF($P79=1,IF(AND(AF79="No",AB79&lt;=Protein_Cap+1,AE79&gt;0),"Yes: lose "&amp;(AB79-Protein_Cap+1)&amp;" A point"&amp;IF(AB79-Protein_Cap+1&gt;1,"s",""),""),"")</f>
        <v/>
      </c>
      <c r="AM79" s="39" t="str">
        <f aca="false">IF($P79=1,IF(X79=0,"",(R79-INDEX(Tbl_Energy,X79))/R79),"")</f>
        <v/>
      </c>
      <c r="AN79" s="39" t="str">
        <f aca="false">IF($P79=1,IF(Y79=0,"",(S79-INDEX(Tbl_SatFat,Y79))/S79),"")</f>
        <v/>
      </c>
      <c r="AO79" s="39" t="str">
        <f aca="false">IF($P79=1,IF(Z79=0,"",(T79-INDEX(Tbl_Sugar,Z79))/T79),"")</f>
        <v/>
      </c>
      <c r="AP79" s="39" t="str">
        <f aca="false">IF($P79=1,IF(AA79=0,"",(U79-INDEX(Tbl_Sodium,AA79))/U79),"")</f>
        <v/>
      </c>
      <c r="AQ79" s="38" t="str">
        <f aca="false">IF($P79=1,IF(COUNT(AM79:AP79)=0,"",INDEX($AM$12:$AP$12,MATCH(MIN(AM79:AP79),AM79:AP79,0))&amp;": cut "&amp;TEXT(MIN(AM79:AP79),"0.0%")),"")</f>
        <v/>
      </c>
    </row>
    <row r="80" customFormat="false" ht="15" hidden="false" customHeight="false" outlineLevel="0" collapsed="false">
      <c r="A80" s="27"/>
      <c r="B80" s="27"/>
      <c r="C80" s="28" t="s">
        <v>90</v>
      </c>
      <c r="D80" s="28" t="s">
        <v>91</v>
      </c>
      <c r="E80" s="29" t="n">
        <v>1</v>
      </c>
      <c r="F80" s="30"/>
      <c r="G80" s="28" t="s">
        <v>92</v>
      </c>
      <c r="H80" s="31"/>
      <c r="I80" s="31"/>
      <c r="J80" s="29"/>
      <c r="K80" s="28" t="s">
        <v>93</v>
      </c>
      <c r="L80" s="32"/>
      <c r="M80" s="31"/>
      <c r="N80" s="28" t="s">
        <v>94</v>
      </c>
      <c r="O80" s="31"/>
      <c r="P80" s="33" t="n">
        <f aca="false">IF(AND(A80&lt;&gt;"",COUNT(F80,H80,I80,J80)=4),1,0)</f>
        <v>0</v>
      </c>
      <c r="Q80" s="34" t="str">
        <f aca="false">IF($P80=1,IF(D80="100ml",1/IF(N(E80)&gt;0,E80,1),1),"")</f>
        <v/>
      </c>
      <c r="R80" s="35" t="str">
        <f aca="false">IF($P80=1,ROUND(IF(G80="kcal",F80*KCAL_KJ,F80)*Q80,9),"")</f>
        <v/>
      </c>
      <c r="S80" s="36" t="str">
        <f aca="false">IF($P80=1,ROUND(H80*Q80,9),"")</f>
        <v/>
      </c>
      <c r="T80" s="36" t="str">
        <f aca="false">IF($P80=1,ROUND(I80*Q80,9),"")</f>
        <v/>
      </c>
      <c r="U80" s="35" t="str">
        <f aca="false">IF($P80=1,ROUND(IF(K80="mg sodium",J80,J80*SALT_NA)*Q80,9),"")</f>
        <v/>
      </c>
      <c r="V80" s="36" t="str">
        <f aca="false">IF($P80=1,ROUND(N(M80)*Q80,9),"")</f>
        <v/>
      </c>
      <c r="W80" s="36" t="str">
        <f aca="false">IF($P80=1,ROUND(N(O80)*Q80,9),"")</f>
        <v/>
      </c>
      <c r="X80" s="33" t="str">
        <f aca="false">IF($P80=1,COUNTIF(Tbl_Energy,"&lt;"&amp;R80),"")</f>
        <v/>
      </c>
      <c r="Y80" s="33" t="str">
        <f aca="false">IF($P80=1,COUNTIF(Tbl_SatFat,"&lt;"&amp;S80),"")</f>
        <v/>
      </c>
      <c r="Z80" s="33" t="str">
        <f aca="false">IF($P80=1,COUNTIF(Tbl_Sugar,"&lt;"&amp;T80),"")</f>
        <v/>
      </c>
      <c r="AA80" s="33" t="str">
        <f aca="false">IF($P80=1,COUNTIF(Tbl_Sodium,"&lt;"&amp;U80),"")</f>
        <v/>
      </c>
      <c r="AB80" s="33" t="str">
        <f aca="false">IF($P80=1,X80+Y80+Z80+AA80,"")</f>
        <v/>
      </c>
      <c r="AC80" s="33" t="str">
        <f aca="false">IF($P80=1,IF(N(L80)&gt;80,5,IF(N(L80)&gt;60,2,IF(N(L80)&gt;40,1,0))),"")</f>
        <v/>
      </c>
      <c r="AD80" s="33" t="str">
        <f aca="false">IF($P80=1,IF(N80="NSP",COUNTIF(Tbl_NSP,"&lt;"&amp;V80),COUNTIF(Tbl_AOAC,"&lt;"&amp;V80)),"")</f>
        <v/>
      </c>
      <c r="AE80" s="33" t="str">
        <f aca="false">IF($P80=1,COUNTIF(Tbl_Protein,"&lt;"&amp;W80),"")</f>
        <v/>
      </c>
      <c r="AF80" s="33" t="str">
        <f aca="false">IF($P80=1,IF(AND(AB80&gt;=Protein_Cap,AC80&lt;FVN_Max),"No","Yes"),"")</f>
        <v/>
      </c>
      <c r="AG80" s="33" t="str">
        <f aca="false">IF($P80=1,AB80-AC80-AD80-IF(AF80="Yes",AE80,0),"")</f>
        <v/>
      </c>
      <c r="AH80" s="33" t="str">
        <f aca="false">IF($P80=1,IF(C80="Drink",Thr_Drink,Thr_Food),"")</f>
        <v/>
      </c>
      <c r="AI80" s="37" t="str">
        <f aca="false">IF($P80=1,IF(AG80&gt;=AH80,"HFSS","Not HFSS"),"")</f>
        <v/>
      </c>
      <c r="AJ80" s="33" t="str">
        <f aca="false">IF($P80=1,IF(AI80="HFSS",AG80-AH80+1,""),"")</f>
        <v/>
      </c>
      <c r="AK80" s="37" t="str">
        <f aca="false">IF($P80=1,IF(AI80="Not HFSS",AH80-1-AG80,""),"")</f>
        <v/>
      </c>
      <c r="AL80" s="38" t="str">
        <f aca="false">IF($P80=1,IF(AND(AF80="No",AB80&lt;=Protein_Cap+1,AE80&gt;0),"Yes: lose "&amp;(AB80-Protein_Cap+1)&amp;" A point"&amp;IF(AB80-Protein_Cap+1&gt;1,"s",""),""),"")</f>
        <v/>
      </c>
      <c r="AM80" s="39" t="str">
        <f aca="false">IF($P80=1,IF(X80=0,"",(R80-INDEX(Tbl_Energy,X80))/R80),"")</f>
        <v/>
      </c>
      <c r="AN80" s="39" t="str">
        <f aca="false">IF($P80=1,IF(Y80=0,"",(S80-INDEX(Tbl_SatFat,Y80))/S80),"")</f>
        <v/>
      </c>
      <c r="AO80" s="39" t="str">
        <f aca="false">IF($P80=1,IF(Z80=0,"",(T80-INDEX(Tbl_Sugar,Z80))/T80),"")</f>
        <v/>
      </c>
      <c r="AP80" s="39" t="str">
        <f aca="false">IF($P80=1,IF(AA80=0,"",(U80-INDEX(Tbl_Sodium,AA80))/U80),"")</f>
        <v/>
      </c>
      <c r="AQ80" s="38" t="str">
        <f aca="false">IF($P80=1,IF(COUNT(AM80:AP80)=0,"",INDEX($AM$12:$AP$12,MATCH(MIN(AM80:AP80),AM80:AP80,0))&amp;": cut "&amp;TEXT(MIN(AM80:AP80),"0.0%")),"")</f>
        <v/>
      </c>
    </row>
    <row r="81" customFormat="false" ht="15" hidden="false" customHeight="false" outlineLevel="0" collapsed="false">
      <c r="A81" s="27"/>
      <c r="B81" s="27"/>
      <c r="C81" s="28" t="s">
        <v>90</v>
      </c>
      <c r="D81" s="28" t="s">
        <v>91</v>
      </c>
      <c r="E81" s="29" t="n">
        <v>1</v>
      </c>
      <c r="F81" s="30"/>
      <c r="G81" s="28" t="s">
        <v>92</v>
      </c>
      <c r="H81" s="31"/>
      <c r="I81" s="31"/>
      <c r="J81" s="29"/>
      <c r="K81" s="28" t="s">
        <v>93</v>
      </c>
      <c r="L81" s="32"/>
      <c r="M81" s="31"/>
      <c r="N81" s="28" t="s">
        <v>94</v>
      </c>
      <c r="O81" s="31"/>
      <c r="P81" s="33" t="n">
        <f aca="false">IF(AND(A81&lt;&gt;"",COUNT(F81,H81,I81,J81)=4),1,0)</f>
        <v>0</v>
      </c>
      <c r="Q81" s="34" t="str">
        <f aca="false">IF($P81=1,IF(D81="100ml",1/IF(N(E81)&gt;0,E81,1),1),"")</f>
        <v/>
      </c>
      <c r="R81" s="35" t="str">
        <f aca="false">IF($P81=1,ROUND(IF(G81="kcal",F81*KCAL_KJ,F81)*Q81,9),"")</f>
        <v/>
      </c>
      <c r="S81" s="36" t="str">
        <f aca="false">IF($P81=1,ROUND(H81*Q81,9),"")</f>
        <v/>
      </c>
      <c r="T81" s="36" t="str">
        <f aca="false">IF($P81=1,ROUND(I81*Q81,9),"")</f>
        <v/>
      </c>
      <c r="U81" s="35" t="str">
        <f aca="false">IF($P81=1,ROUND(IF(K81="mg sodium",J81,J81*SALT_NA)*Q81,9),"")</f>
        <v/>
      </c>
      <c r="V81" s="36" t="str">
        <f aca="false">IF($P81=1,ROUND(N(M81)*Q81,9),"")</f>
        <v/>
      </c>
      <c r="W81" s="36" t="str">
        <f aca="false">IF($P81=1,ROUND(N(O81)*Q81,9),"")</f>
        <v/>
      </c>
      <c r="X81" s="33" t="str">
        <f aca="false">IF($P81=1,COUNTIF(Tbl_Energy,"&lt;"&amp;R81),"")</f>
        <v/>
      </c>
      <c r="Y81" s="33" t="str">
        <f aca="false">IF($P81=1,COUNTIF(Tbl_SatFat,"&lt;"&amp;S81),"")</f>
        <v/>
      </c>
      <c r="Z81" s="33" t="str">
        <f aca="false">IF($P81=1,COUNTIF(Tbl_Sugar,"&lt;"&amp;T81),"")</f>
        <v/>
      </c>
      <c r="AA81" s="33" t="str">
        <f aca="false">IF($P81=1,COUNTIF(Tbl_Sodium,"&lt;"&amp;U81),"")</f>
        <v/>
      </c>
      <c r="AB81" s="33" t="str">
        <f aca="false">IF($P81=1,X81+Y81+Z81+AA81,"")</f>
        <v/>
      </c>
      <c r="AC81" s="33" t="str">
        <f aca="false">IF($P81=1,IF(N(L81)&gt;80,5,IF(N(L81)&gt;60,2,IF(N(L81)&gt;40,1,0))),"")</f>
        <v/>
      </c>
      <c r="AD81" s="33" t="str">
        <f aca="false">IF($P81=1,IF(N81="NSP",COUNTIF(Tbl_NSP,"&lt;"&amp;V81),COUNTIF(Tbl_AOAC,"&lt;"&amp;V81)),"")</f>
        <v/>
      </c>
      <c r="AE81" s="33" t="str">
        <f aca="false">IF($P81=1,COUNTIF(Tbl_Protein,"&lt;"&amp;W81),"")</f>
        <v/>
      </c>
      <c r="AF81" s="33" t="str">
        <f aca="false">IF($P81=1,IF(AND(AB81&gt;=Protein_Cap,AC81&lt;FVN_Max),"No","Yes"),"")</f>
        <v/>
      </c>
      <c r="AG81" s="33" t="str">
        <f aca="false">IF($P81=1,AB81-AC81-AD81-IF(AF81="Yes",AE81,0),"")</f>
        <v/>
      </c>
      <c r="AH81" s="33" t="str">
        <f aca="false">IF($P81=1,IF(C81="Drink",Thr_Drink,Thr_Food),"")</f>
        <v/>
      </c>
      <c r="AI81" s="37" t="str">
        <f aca="false">IF($P81=1,IF(AG81&gt;=AH81,"HFSS","Not HFSS"),"")</f>
        <v/>
      </c>
      <c r="AJ81" s="33" t="str">
        <f aca="false">IF($P81=1,IF(AI81="HFSS",AG81-AH81+1,""),"")</f>
        <v/>
      </c>
      <c r="AK81" s="37" t="str">
        <f aca="false">IF($P81=1,IF(AI81="Not HFSS",AH81-1-AG81,""),"")</f>
        <v/>
      </c>
      <c r="AL81" s="38" t="str">
        <f aca="false">IF($P81=1,IF(AND(AF81="No",AB81&lt;=Protein_Cap+1,AE81&gt;0),"Yes: lose "&amp;(AB81-Protein_Cap+1)&amp;" A point"&amp;IF(AB81-Protein_Cap+1&gt;1,"s",""),""),"")</f>
        <v/>
      </c>
      <c r="AM81" s="39" t="str">
        <f aca="false">IF($P81=1,IF(X81=0,"",(R81-INDEX(Tbl_Energy,X81))/R81),"")</f>
        <v/>
      </c>
      <c r="AN81" s="39" t="str">
        <f aca="false">IF($P81=1,IF(Y81=0,"",(S81-INDEX(Tbl_SatFat,Y81))/S81),"")</f>
        <v/>
      </c>
      <c r="AO81" s="39" t="str">
        <f aca="false">IF($P81=1,IF(Z81=0,"",(T81-INDEX(Tbl_Sugar,Z81))/T81),"")</f>
        <v/>
      </c>
      <c r="AP81" s="39" t="str">
        <f aca="false">IF($P81=1,IF(AA81=0,"",(U81-INDEX(Tbl_Sodium,AA81))/U81),"")</f>
        <v/>
      </c>
      <c r="AQ81" s="38" t="str">
        <f aca="false">IF($P81=1,IF(COUNT(AM81:AP81)=0,"",INDEX($AM$12:$AP$12,MATCH(MIN(AM81:AP81),AM81:AP81,0))&amp;": cut "&amp;TEXT(MIN(AM81:AP81),"0.0%")),"")</f>
        <v/>
      </c>
    </row>
    <row r="82" customFormat="false" ht="15" hidden="false" customHeight="false" outlineLevel="0" collapsed="false">
      <c r="A82" s="27"/>
      <c r="B82" s="27"/>
      <c r="C82" s="28" t="s">
        <v>90</v>
      </c>
      <c r="D82" s="28" t="s">
        <v>91</v>
      </c>
      <c r="E82" s="29" t="n">
        <v>1</v>
      </c>
      <c r="F82" s="30"/>
      <c r="G82" s="28" t="s">
        <v>92</v>
      </c>
      <c r="H82" s="31"/>
      <c r="I82" s="31"/>
      <c r="J82" s="29"/>
      <c r="K82" s="28" t="s">
        <v>93</v>
      </c>
      <c r="L82" s="32"/>
      <c r="M82" s="31"/>
      <c r="N82" s="28" t="s">
        <v>94</v>
      </c>
      <c r="O82" s="31"/>
      <c r="P82" s="33" t="n">
        <f aca="false">IF(AND(A82&lt;&gt;"",COUNT(F82,H82,I82,J82)=4),1,0)</f>
        <v>0</v>
      </c>
      <c r="Q82" s="34" t="str">
        <f aca="false">IF($P82=1,IF(D82="100ml",1/IF(N(E82)&gt;0,E82,1),1),"")</f>
        <v/>
      </c>
      <c r="R82" s="35" t="str">
        <f aca="false">IF($P82=1,ROUND(IF(G82="kcal",F82*KCAL_KJ,F82)*Q82,9),"")</f>
        <v/>
      </c>
      <c r="S82" s="36" t="str">
        <f aca="false">IF($P82=1,ROUND(H82*Q82,9),"")</f>
        <v/>
      </c>
      <c r="T82" s="36" t="str">
        <f aca="false">IF($P82=1,ROUND(I82*Q82,9),"")</f>
        <v/>
      </c>
      <c r="U82" s="35" t="str">
        <f aca="false">IF($P82=1,ROUND(IF(K82="mg sodium",J82,J82*SALT_NA)*Q82,9),"")</f>
        <v/>
      </c>
      <c r="V82" s="36" t="str">
        <f aca="false">IF($P82=1,ROUND(N(M82)*Q82,9),"")</f>
        <v/>
      </c>
      <c r="W82" s="36" t="str">
        <f aca="false">IF($P82=1,ROUND(N(O82)*Q82,9),"")</f>
        <v/>
      </c>
      <c r="X82" s="33" t="str">
        <f aca="false">IF($P82=1,COUNTIF(Tbl_Energy,"&lt;"&amp;R82),"")</f>
        <v/>
      </c>
      <c r="Y82" s="33" t="str">
        <f aca="false">IF($P82=1,COUNTIF(Tbl_SatFat,"&lt;"&amp;S82),"")</f>
        <v/>
      </c>
      <c r="Z82" s="33" t="str">
        <f aca="false">IF($P82=1,COUNTIF(Tbl_Sugar,"&lt;"&amp;T82),"")</f>
        <v/>
      </c>
      <c r="AA82" s="33" t="str">
        <f aca="false">IF($P82=1,COUNTIF(Tbl_Sodium,"&lt;"&amp;U82),"")</f>
        <v/>
      </c>
      <c r="AB82" s="33" t="str">
        <f aca="false">IF($P82=1,X82+Y82+Z82+AA82,"")</f>
        <v/>
      </c>
      <c r="AC82" s="33" t="str">
        <f aca="false">IF($P82=1,IF(N(L82)&gt;80,5,IF(N(L82)&gt;60,2,IF(N(L82)&gt;40,1,0))),"")</f>
        <v/>
      </c>
      <c r="AD82" s="33" t="str">
        <f aca="false">IF($P82=1,IF(N82="NSP",COUNTIF(Tbl_NSP,"&lt;"&amp;V82),COUNTIF(Tbl_AOAC,"&lt;"&amp;V82)),"")</f>
        <v/>
      </c>
      <c r="AE82" s="33" t="str">
        <f aca="false">IF($P82=1,COUNTIF(Tbl_Protein,"&lt;"&amp;W82),"")</f>
        <v/>
      </c>
      <c r="AF82" s="33" t="str">
        <f aca="false">IF($P82=1,IF(AND(AB82&gt;=Protein_Cap,AC82&lt;FVN_Max),"No","Yes"),"")</f>
        <v/>
      </c>
      <c r="AG82" s="33" t="str">
        <f aca="false">IF($P82=1,AB82-AC82-AD82-IF(AF82="Yes",AE82,0),"")</f>
        <v/>
      </c>
      <c r="AH82" s="33" t="str">
        <f aca="false">IF($P82=1,IF(C82="Drink",Thr_Drink,Thr_Food),"")</f>
        <v/>
      </c>
      <c r="AI82" s="37" t="str">
        <f aca="false">IF($P82=1,IF(AG82&gt;=AH82,"HFSS","Not HFSS"),"")</f>
        <v/>
      </c>
      <c r="AJ82" s="33" t="str">
        <f aca="false">IF($P82=1,IF(AI82="HFSS",AG82-AH82+1,""),"")</f>
        <v/>
      </c>
      <c r="AK82" s="37" t="str">
        <f aca="false">IF($P82=1,IF(AI82="Not HFSS",AH82-1-AG82,""),"")</f>
        <v/>
      </c>
      <c r="AL82" s="38" t="str">
        <f aca="false">IF($P82=1,IF(AND(AF82="No",AB82&lt;=Protein_Cap+1,AE82&gt;0),"Yes: lose "&amp;(AB82-Protein_Cap+1)&amp;" A point"&amp;IF(AB82-Protein_Cap+1&gt;1,"s",""),""),"")</f>
        <v/>
      </c>
      <c r="AM82" s="39" t="str">
        <f aca="false">IF($P82=1,IF(X82=0,"",(R82-INDEX(Tbl_Energy,X82))/R82),"")</f>
        <v/>
      </c>
      <c r="AN82" s="39" t="str">
        <f aca="false">IF($P82=1,IF(Y82=0,"",(S82-INDEX(Tbl_SatFat,Y82))/S82),"")</f>
        <v/>
      </c>
      <c r="AO82" s="39" t="str">
        <f aca="false">IF($P82=1,IF(Z82=0,"",(T82-INDEX(Tbl_Sugar,Z82))/T82),"")</f>
        <v/>
      </c>
      <c r="AP82" s="39" t="str">
        <f aca="false">IF($P82=1,IF(AA82=0,"",(U82-INDEX(Tbl_Sodium,AA82))/U82),"")</f>
        <v/>
      </c>
      <c r="AQ82" s="38" t="str">
        <f aca="false">IF($P82=1,IF(COUNT(AM82:AP82)=0,"",INDEX($AM$12:$AP$12,MATCH(MIN(AM82:AP82),AM82:AP82,0))&amp;": cut "&amp;TEXT(MIN(AM82:AP82),"0.0%")),"")</f>
        <v/>
      </c>
    </row>
    <row r="83" customFormat="false" ht="15" hidden="false" customHeight="false" outlineLevel="0" collapsed="false">
      <c r="A83" s="27"/>
      <c r="B83" s="27"/>
      <c r="C83" s="28" t="s">
        <v>90</v>
      </c>
      <c r="D83" s="28" t="s">
        <v>91</v>
      </c>
      <c r="E83" s="29" t="n">
        <v>1</v>
      </c>
      <c r="F83" s="30"/>
      <c r="G83" s="28" t="s">
        <v>92</v>
      </c>
      <c r="H83" s="31"/>
      <c r="I83" s="31"/>
      <c r="J83" s="29"/>
      <c r="K83" s="28" t="s">
        <v>93</v>
      </c>
      <c r="L83" s="32"/>
      <c r="M83" s="31"/>
      <c r="N83" s="28" t="s">
        <v>94</v>
      </c>
      <c r="O83" s="31"/>
      <c r="P83" s="33" t="n">
        <f aca="false">IF(AND(A83&lt;&gt;"",COUNT(F83,H83,I83,J83)=4),1,0)</f>
        <v>0</v>
      </c>
      <c r="Q83" s="34" t="str">
        <f aca="false">IF($P83=1,IF(D83="100ml",1/IF(N(E83)&gt;0,E83,1),1),"")</f>
        <v/>
      </c>
      <c r="R83" s="35" t="str">
        <f aca="false">IF($P83=1,ROUND(IF(G83="kcal",F83*KCAL_KJ,F83)*Q83,9),"")</f>
        <v/>
      </c>
      <c r="S83" s="36" t="str">
        <f aca="false">IF($P83=1,ROUND(H83*Q83,9),"")</f>
        <v/>
      </c>
      <c r="T83" s="36" t="str">
        <f aca="false">IF($P83=1,ROUND(I83*Q83,9),"")</f>
        <v/>
      </c>
      <c r="U83" s="35" t="str">
        <f aca="false">IF($P83=1,ROUND(IF(K83="mg sodium",J83,J83*SALT_NA)*Q83,9),"")</f>
        <v/>
      </c>
      <c r="V83" s="36" t="str">
        <f aca="false">IF($P83=1,ROUND(N(M83)*Q83,9),"")</f>
        <v/>
      </c>
      <c r="W83" s="36" t="str">
        <f aca="false">IF($P83=1,ROUND(N(O83)*Q83,9),"")</f>
        <v/>
      </c>
      <c r="X83" s="33" t="str">
        <f aca="false">IF($P83=1,COUNTIF(Tbl_Energy,"&lt;"&amp;R83),"")</f>
        <v/>
      </c>
      <c r="Y83" s="33" t="str">
        <f aca="false">IF($P83=1,COUNTIF(Tbl_SatFat,"&lt;"&amp;S83),"")</f>
        <v/>
      </c>
      <c r="Z83" s="33" t="str">
        <f aca="false">IF($P83=1,COUNTIF(Tbl_Sugar,"&lt;"&amp;T83),"")</f>
        <v/>
      </c>
      <c r="AA83" s="33" t="str">
        <f aca="false">IF($P83=1,COUNTIF(Tbl_Sodium,"&lt;"&amp;U83),"")</f>
        <v/>
      </c>
      <c r="AB83" s="33" t="str">
        <f aca="false">IF($P83=1,X83+Y83+Z83+AA83,"")</f>
        <v/>
      </c>
      <c r="AC83" s="33" t="str">
        <f aca="false">IF($P83=1,IF(N(L83)&gt;80,5,IF(N(L83)&gt;60,2,IF(N(L83)&gt;40,1,0))),"")</f>
        <v/>
      </c>
      <c r="AD83" s="33" t="str">
        <f aca="false">IF($P83=1,IF(N83="NSP",COUNTIF(Tbl_NSP,"&lt;"&amp;V83),COUNTIF(Tbl_AOAC,"&lt;"&amp;V83)),"")</f>
        <v/>
      </c>
      <c r="AE83" s="33" t="str">
        <f aca="false">IF($P83=1,COUNTIF(Tbl_Protein,"&lt;"&amp;W83),"")</f>
        <v/>
      </c>
      <c r="AF83" s="33" t="str">
        <f aca="false">IF($P83=1,IF(AND(AB83&gt;=Protein_Cap,AC83&lt;FVN_Max),"No","Yes"),"")</f>
        <v/>
      </c>
      <c r="AG83" s="33" t="str">
        <f aca="false">IF($P83=1,AB83-AC83-AD83-IF(AF83="Yes",AE83,0),"")</f>
        <v/>
      </c>
      <c r="AH83" s="33" t="str">
        <f aca="false">IF($P83=1,IF(C83="Drink",Thr_Drink,Thr_Food),"")</f>
        <v/>
      </c>
      <c r="AI83" s="37" t="str">
        <f aca="false">IF($P83=1,IF(AG83&gt;=AH83,"HFSS","Not HFSS"),"")</f>
        <v/>
      </c>
      <c r="AJ83" s="33" t="str">
        <f aca="false">IF($P83=1,IF(AI83="HFSS",AG83-AH83+1,""),"")</f>
        <v/>
      </c>
      <c r="AK83" s="37" t="str">
        <f aca="false">IF($P83=1,IF(AI83="Not HFSS",AH83-1-AG83,""),"")</f>
        <v/>
      </c>
      <c r="AL83" s="38" t="str">
        <f aca="false">IF($P83=1,IF(AND(AF83="No",AB83&lt;=Protein_Cap+1,AE83&gt;0),"Yes: lose "&amp;(AB83-Protein_Cap+1)&amp;" A point"&amp;IF(AB83-Protein_Cap+1&gt;1,"s",""),""),"")</f>
        <v/>
      </c>
      <c r="AM83" s="39" t="str">
        <f aca="false">IF($P83=1,IF(X83=0,"",(R83-INDEX(Tbl_Energy,X83))/R83),"")</f>
        <v/>
      </c>
      <c r="AN83" s="39" t="str">
        <f aca="false">IF($P83=1,IF(Y83=0,"",(S83-INDEX(Tbl_SatFat,Y83))/S83),"")</f>
        <v/>
      </c>
      <c r="AO83" s="39" t="str">
        <f aca="false">IF($P83=1,IF(Z83=0,"",(T83-INDEX(Tbl_Sugar,Z83))/T83),"")</f>
        <v/>
      </c>
      <c r="AP83" s="39" t="str">
        <f aca="false">IF($P83=1,IF(AA83=0,"",(U83-INDEX(Tbl_Sodium,AA83))/U83),"")</f>
        <v/>
      </c>
      <c r="AQ83" s="38" t="str">
        <f aca="false">IF($P83=1,IF(COUNT(AM83:AP83)=0,"",INDEX($AM$12:$AP$12,MATCH(MIN(AM83:AP83),AM83:AP83,0))&amp;": cut "&amp;TEXT(MIN(AM83:AP83),"0.0%")),"")</f>
        <v/>
      </c>
    </row>
    <row r="84" customFormat="false" ht="15" hidden="false" customHeight="false" outlineLevel="0" collapsed="false">
      <c r="A84" s="27"/>
      <c r="B84" s="27"/>
      <c r="C84" s="28" t="s">
        <v>90</v>
      </c>
      <c r="D84" s="28" t="s">
        <v>91</v>
      </c>
      <c r="E84" s="29" t="n">
        <v>1</v>
      </c>
      <c r="F84" s="30"/>
      <c r="G84" s="28" t="s">
        <v>92</v>
      </c>
      <c r="H84" s="31"/>
      <c r="I84" s="31"/>
      <c r="J84" s="29"/>
      <c r="K84" s="28" t="s">
        <v>93</v>
      </c>
      <c r="L84" s="32"/>
      <c r="M84" s="31"/>
      <c r="N84" s="28" t="s">
        <v>94</v>
      </c>
      <c r="O84" s="31"/>
      <c r="P84" s="33" t="n">
        <f aca="false">IF(AND(A84&lt;&gt;"",COUNT(F84,H84,I84,J84)=4),1,0)</f>
        <v>0</v>
      </c>
      <c r="Q84" s="34" t="str">
        <f aca="false">IF($P84=1,IF(D84="100ml",1/IF(N(E84)&gt;0,E84,1),1),"")</f>
        <v/>
      </c>
      <c r="R84" s="35" t="str">
        <f aca="false">IF($P84=1,ROUND(IF(G84="kcal",F84*KCAL_KJ,F84)*Q84,9),"")</f>
        <v/>
      </c>
      <c r="S84" s="36" t="str">
        <f aca="false">IF($P84=1,ROUND(H84*Q84,9),"")</f>
        <v/>
      </c>
      <c r="T84" s="36" t="str">
        <f aca="false">IF($P84=1,ROUND(I84*Q84,9),"")</f>
        <v/>
      </c>
      <c r="U84" s="35" t="str">
        <f aca="false">IF($P84=1,ROUND(IF(K84="mg sodium",J84,J84*SALT_NA)*Q84,9),"")</f>
        <v/>
      </c>
      <c r="V84" s="36" t="str">
        <f aca="false">IF($P84=1,ROUND(N(M84)*Q84,9),"")</f>
        <v/>
      </c>
      <c r="W84" s="36" t="str">
        <f aca="false">IF($P84=1,ROUND(N(O84)*Q84,9),"")</f>
        <v/>
      </c>
      <c r="X84" s="33" t="str">
        <f aca="false">IF($P84=1,COUNTIF(Tbl_Energy,"&lt;"&amp;R84),"")</f>
        <v/>
      </c>
      <c r="Y84" s="33" t="str">
        <f aca="false">IF($P84=1,COUNTIF(Tbl_SatFat,"&lt;"&amp;S84),"")</f>
        <v/>
      </c>
      <c r="Z84" s="33" t="str">
        <f aca="false">IF($P84=1,COUNTIF(Tbl_Sugar,"&lt;"&amp;T84),"")</f>
        <v/>
      </c>
      <c r="AA84" s="33" t="str">
        <f aca="false">IF($P84=1,COUNTIF(Tbl_Sodium,"&lt;"&amp;U84),"")</f>
        <v/>
      </c>
      <c r="AB84" s="33" t="str">
        <f aca="false">IF($P84=1,X84+Y84+Z84+AA84,"")</f>
        <v/>
      </c>
      <c r="AC84" s="33" t="str">
        <f aca="false">IF($P84=1,IF(N(L84)&gt;80,5,IF(N(L84)&gt;60,2,IF(N(L84)&gt;40,1,0))),"")</f>
        <v/>
      </c>
      <c r="AD84" s="33" t="str">
        <f aca="false">IF($P84=1,IF(N84="NSP",COUNTIF(Tbl_NSP,"&lt;"&amp;V84),COUNTIF(Tbl_AOAC,"&lt;"&amp;V84)),"")</f>
        <v/>
      </c>
      <c r="AE84" s="33" t="str">
        <f aca="false">IF($P84=1,COUNTIF(Tbl_Protein,"&lt;"&amp;W84),"")</f>
        <v/>
      </c>
      <c r="AF84" s="33" t="str">
        <f aca="false">IF($P84=1,IF(AND(AB84&gt;=Protein_Cap,AC84&lt;FVN_Max),"No","Yes"),"")</f>
        <v/>
      </c>
      <c r="AG84" s="33" t="str">
        <f aca="false">IF($P84=1,AB84-AC84-AD84-IF(AF84="Yes",AE84,0),"")</f>
        <v/>
      </c>
      <c r="AH84" s="33" t="str">
        <f aca="false">IF($P84=1,IF(C84="Drink",Thr_Drink,Thr_Food),"")</f>
        <v/>
      </c>
      <c r="AI84" s="37" t="str">
        <f aca="false">IF($P84=1,IF(AG84&gt;=AH84,"HFSS","Not HFSS"),"")</f>
        <v/>
      </c>
      <c r="AJ84" s="33" t="str">
        <f aca="false">IF($P84=1,IF(AI84="HFSS",AG84-AH84+1,""),"")</f>
        <v/>
      </c>
      <c r="AK84" s="37" t="str">
        <f aca="false">IF($P84=1,IF(AI84="Not HFSS",AH84-1-AG84,""),"")</f>
        <v/>
      </c>
      <c r="AL84" s="38" t="str">
        <f aca="false">IF($P84=1,IF(AND(AF84="No",AB84&lt;=Protein_Cap+1,AE84&gt;0),"Yes: lose "&amp;(AB84-Protein_Cap+1)&amp;" A point"&amp;IF(AB84-Protein_Cap+1&gt;1,"s",""),""),"")</f>
        <v/>
      </c>
      <c r="AM84" s="39" t="str">
        <f aca="false">IF($P84=1,IF(X84=0,"",(R84-INDEX(Tbl_Energy,X84))/R84),"")</f>
        <v/>
      </c>
      <c r="AN84" s="39" t="str">
        <f aca="false">IF($P84=1,IF(Y84=0,"",(S84-INDEX(Tbl_SatFat,Y84))/S84),"")</f>
        <v/>
      </c>
      <c r="AO84" s="39" t="str">
        <f aca="false">IF($P84=1,IF(Z84=0,"",(T84-INDEX(Tbl_Sugar,Z84))/T84),"")</f>
        <v/>
      </c>
      <c r="AP84" s="39" t="str">
        <f aca="false">IF($P84=1,IF(AA84=0,"",(U84-INDEX(Tbl_Sodium,AA84))/U84),"")</f>
        <v/>
      </c>
      <c r="AQ84" s="38" t="str">
        <f aca="false">IF($P84=1,IF(COUNT(AM84:AP84)=0,"",INDEX($AM$12:$AP$12,MATCH(MIN(AM84:AP84),AM84:AP84,0))&amp;": cut "&amp;TEXT(MIN(AM84:AP84),"0.0%")),"")</f>
        <v/>
      </c>
    </row>
    <row r="85" customFormat="false" ht="15" hidden="false" customHeight="false" outlineLevel="0" collapsed="false">
      <c r="A85" s="27"/>
      <c r="B85" s="27"/>
      <c r="C85" s="28" t="s">
        <v>90</v>
      </c>
      <c r="D85" s="28" t="s">
        <v>91</v>
      </c>
      <c r="E85" s="29" t="n">
        <v>1</v>
      </c>
      <c r="F85" s="30"/>
      <c r="G85" s="28" t="s">
        <v>92</v>
      </c>
      <c r="H85" s="31"/>
      <c r="I85" s="31"/>
      <c r="J85" s="29"/>
      <c r="K85" s="28" t="s">
        <v>93</v>
      </c>
      <c r="L85" s="32"/>
      <c r="M85" s="31"/>
      <c r="N85" s="28" t="s">
        <v>94</v>
      </c>
      <c r="O85" s="31"/>
      <c r="P85" s="33" t="n">
        <f aca="false">IF(AND(A85&lt;&gt;"",COUNT(F85,H85,I85,J85)=4),1,0)</f>
        <v>0</v>
      </c>
      <c r="Q85" s="34" t="str">
        <f aca="false">IF($P85=1,IF(D85="100ml",1/IF(N(E85)&gt;0,E85,1),1),"")</f>
        <v/>
      </c>
      <c r="R85" s="35" t="str">
        <f aca="false">IF($P85=1,ROUND(IF(G85="kcal",F85*KCAL_KJ,F85)*Q85,9),"")</f>
        <v/>
      </c>
      <c r="S85" s="36" t="str">
        <f aca="false">IF($P85=1,ROUND(H85*Q85,9),"")</f>
        <v/>
      </c>
      <c r="T85" s="36" t="str">
        <f aca="false">IF($P85=1,ROUND(I85*Q85,9),"")</f>
        <v/>
      </c>
      <c r="U85" s="35" t="str">
        <f aca="false">IF($P85=1,ROUND(IF(K85="mg sodium",J85,J85*SALT_NA)*Q85,9),"")</f>
        <v/>
      </c>
      <c r="V85" s="36" t="str">
        <f aca="false">IF($P85=1,ROUND(N(M85)*Q85,9),"")</f>
        <v/>
      </c>
      <c r="W85" s="36" t="str">
        <f aca="false">IF($P85=1,ROUND(N(O85)*Q85,9),"")</f>
        <v/>
      </c>
      <c r="X85" s="33" t="str">
        <f aca="false">IF($P85=1,COUNTIF(Tbl_Energy,"&lt;"&amp;R85),"")</f>
        <v/>
      </c>
      <c r="Y85" s="33" t="str">
        <f aca="false">IF($P85=1,COUNTIF(Tbl_SatFat,"&lt;"&amp;S85),"")</f>
        <v/>
      </c>
      <c r="Z85" s="33" t="str">
        <f aca="false">IF($P85=1,COUNTIF(Tbl_Sugar,"&lt;"&amp;T85),"")</f>
        <v/>
      </c>
      <c r="AA85" s="33" t="str">
        <f aca="false">IF($P85=1,COUNTIF(Tbl_Sodium,"&lt;"&amp;U85),"")</f>
        <v/>
      </c>
      <c r="AB85" s="33" t="str">
        <f aca="false">IF($P85=1,X85+Y85+Z85+AA85,"")</f>
        <v/>
      </c>
      <c r="AC85" s="33" t="str">
        <f aca="false">IF($P85=1,IF(N(L85)&gt;80,5,IF(N(L85)&gt;60,2,IF(N(L85)&gt;40,1,0))),"")</f>
        <v/>
      </c>
      <c r="AD85" s="33" t="str">
        <f aca="false">IF($P85=1,IF(N85="NSP",COUNTIF(Tbl_NSP,"&lt;"&amp;V85),COUNTIF(Tbl_AOAC,"&lt;"&amp;V85)),"")</f>
        <v/>
      </c>
      <c r="AE85" s="33" t="str">
        <f aca="false">IF($P85=1,COUNTIF(Tbl_Protein,"&lt;"&amp;W85),"")</f>
        <v/>
      </c>
      <c r="AF85" s="33" t="str">
        <f aca="false">IF($P85=1,IF(AND(AB85&gt;=Protein_Cap,AC85&lt;FVN_Max),"No","Yes"),"")</f>
        <v/>
      </c>
      <c r="AG85" s="33" t="str">
        <f aca="false">IF($P85=1,AB85-AC85-AD85-IF(AF85="Yes",AE85,0),"")</f>
        <v/>
      </c>
      <c r="AH85" s="33" t="str">
        <f aca="false">IF($P85=1,IF(C85="Drink",Thr_Drink,Thr_Food),"")</f>
        <v/>
      </c>
      <c r="AI85" s="37" t="str">
        <f aca="false">IF($P85=1,IF(AG85&gt;=AH85,"HFSS","Not HFSS"),"")</f>
        <v/>
      </c>
      <c r="AJ85" s="33" t="str">
        <f aca="false">IF($P85=1,IF(AI85="HFSS",AG85-AH85+1,""),"")</f>
        <v/>
      </c>
      <c r="AK85" s="37" t="str">
        <f aca="false">IF($P85=1,IF(AI85="Not HFSS",AH85-1-AG85,""),"")</f>
        <v/>
      </c>
      <c r="AL85" s="38" t="str">
        <f aca="false">IF($P85=1,IF(AND(AF85="No",AB85&lt;=Protein_Cap+1,AE85&gt;0),"Yes: lose "&amp;(AB85-Protein_Cap+1)&amp;" A point"&amp;IF(AB85-Protein_Cap+1&gt;1,"s",""),""),"")</f>
        <v/>
      </c>
      <c r="AM85" s="39" t="str">
        <f aca="false">IF($P85=1,IF(X85=0,"",(R85-INDEX(Tbl_Energy,X85))/R85),"")</f>
        <v/>
      </c>
      <c r="AN85" s="39" t="str">
        <f aca="false">IF($P85=1,IF(Y85=0,"",(S85-INDEX(Tbl_SatFat,Y85))/S85),"")</f>
        <v/>
      </c>
      <c r="AO85" s="39" t="str">
        <f aca="false">IF($P85=1,IF(Z85=0,"",(T85-INDEX(Tbl_Sugar,Z85))/T85),"")</f>
        <v/>
      </c>
      <c r="AP85" s="39" t="str">
        <f aca="false">IF($P85=1,IF(AA85=0,"",(U85-INDEX(Tbl_Sodium,AA85))/U85),"")</f>
        <v/>
      </c>
      <c r="AQ85" s="38" t="str">
        <f aca="false">IF($P85=1,IF(COUNT(AM85:AP85)=0,"",INDEX($AM$12:$AP$12,MATCH(MIN(AM85:AP85),AM85:AP85,0))&amp;": cut "&amp;TEXT(MIN(AM85:AP85),"0.0%")),"")</f>
        <v/>
      </c>
    </row>
    <row r="86" customFormat="false" ht="15" hidden="false" customHeight="false" outlineLevel="0" collapsed="false">
      <c r="A86" s="27"/>
      <c r="B86" s="27"/>
      <c r="C86" s="28" t="s">
        <v>90</v>
      </c>
      <c r="D86" s="28" t="s">
        <v>91</v>
      </c>
      <c r="E86" s="29" t="n">
        <v>1</v>
      </c>
      <c r="F86" s="30"/>
      <c r="G86" s="28" t="s">
        <v>92</v>
      </c>
      <c r="H86" s="31"/>
      <c r="I86" s="31"/>
      <c r="J86" s="29"/>
      <c r="K86" s="28" t="s">
        <v>93</v>
      </c>
      <c r="L86" s="32"/>
      <c r="M86" s="31"/>
      <c r="N86" s="28" t="s">
        <v>94</v>
      </c>
      <c r="O86" s="31"/>
      <c r="P86" s="33" t="n">
        <f aca="false">IF(AND(A86&lt;&gt;"",COUNT(F86,H86,I86,J86)=4),1,0)</f>
        <v>0</v>
      </c>
      <c r="Q86" s="34" t="str">
        <f aca="false">IF($P86=1,IF(D86="100ml",1/IF(N(E86)&gt;0,E86,1),1),"")</f>
        <v/>
      </c>
      <c r="R86" s="35" t="str">
        <f aca="false">IF($P86=1,ROUND(IF(G86="kcal",F86*KCAL_KJ,F86)*Q86,9),"")</f>
        <v/>
      </c>
      <c r="S86" s="36" t="str">
        <f aca="false">IF($P86=1,ROUND(H86*Q86,9),"")</f>
        <v/>
      </c>
      <c r="T86" s="36" t="str">
        <f aca="false">IF($P86=1,ROUND(I86*Q86,9),"")</f>
        <v/>
      </c>
      <c r="U86" s="35" t="str">
        <f aca="false">IF($P86=1,ROUND(IF(K86="mg sodium",J86,J86*SALT_NA)*Q86,9),"")</f>
        <v/>
      </c>
      <c r="V86" s="36" t="str">
        <f aca="false">IF($P86=1,ROUND(N(M86)*Q86,9),"")</f>
        <v/>
      </c>
      <c r="W86" s="36" t="str">
        <f aca="false">IF($P86=1,ROUND(N(O86)*Q86,9),"")</f>
        <v/>
      </c>
      <c r="X86" s="33" t="str">
        <f aca="false">IF($P86=1,COUNTIF(Tbl_Energy,"&lt;"&amp;R86),"")</f>
        <v/>
      </c>
      <c r="Y86" s="33" t="str">
        <f aca="false">IF($P86=1,COUNTIF(Tbl_SatFat,"&lt;"&amp;S86),"")</f>
        <v/>
      </c>
      <c r="Z86" s="33" t="str">
        <f aca="false">IF($P86=1,COUNTIF(Tbl_Sugar,"&lt;"&amp;T86),"")</f>
        <v/>
      </c>
      <c r="AA86" s="33" t="str">
        <f aca="false">IF($P86=1,COUNTIF(Tbl_Sodium,"&lt;"&amp;U86),"")</f>
        <v/>
      </c>
      <c r="AB86" s="33" t="str">
        <f aca="false">IF($P86=1,X86+Y86+Z86+AA86,"")</f>
        <v/>
      </c>
      <c r="AC86" s="33" t="str">
        <f aca="false">IF($P86=1,IF(N(L86)&gt;80,5,IF(N(L86)&gt;60,2,IF(N(L86)&gt;40,1,0))),"")</f>
        <v/>
      </c>
      <c r="AD86" s="33" t="str">
        <f aca="false">IF($P86=1,IF(N86="NSP",COUNTIF(Tbl_NSP,"&lt;"&amp;V86),COUNTIF(Tbl_AOAC,"&lt;"&amp;V86)),"")</f>
        <v/>
      </c>
      <c r="AE86" s="33" t="str">
        <f aca="false">IF($P86=1,COUNTIF(Tbl_Protein,"&lt;"&amp;W86),"")</f>
        <v/>
      </c>
      <c r="AF86" s="33" t="str">
        <f aca="false">IF($P86=1,IF(AND(AB86&gt;=Protein_Cap,AC86&lt;FVN_Max),"No","Yes"),"")</f>
        <v/>
      </c>
      <c r="AG86" s="33" t="str">
        <f aca="false">IF($P86=1,AB86-AC86-AD86-IF(AF86="Yes",AE86,0),"")</f>
        <v/>
      </c>
      <c r="AH86" s="33" t="str">
        <f aca="false">IF($P86=1,IF(C86="Drink",Thr_Drink,Thr_Food),"")</f>
        <v/>
      </c>
      <c r="AI86" s="37" t="str">
        <f aca="false">IF($P86=1,IF(AG86&gt;=AH86,"HFSS","Not HFSS"),"")</f>
        <v/>
      </c>
      <c r="AJ86" s="33" t="str">
        <f aca="false">IF($P86=1,IF(AI86="HFSS",AG86-AH86+1,""),"")</f>
        <v/>
      </c>
      <c r="AK86" s="37" t="str">
        <f aca="false">IF($P86=1,IF(AI86="Not HFSS",AH86-1-AG86,""),"")</f>
        <v/>
      </c>
      <c r="AL86" s="38" t="str">
        <f aca="false">IF($P86=1,IF(AND(AF86="No",AB86&lt;=Protein_Cap+1,AE86&gt;0),"Yes: lose "&amp;(AB86-Protein_Cap+1)&amp;" A point"&amp;IF(AB86-Protein_Cap+1&gt;1,"s",""),""),"")</f>
        <v/>
      </c>
      <c r="AM86" s="39" t="str">
        <f aca="false">IF($P86=1,IF(X86=0,"",(R86-INDEX(Tbl_Energy,X86))/R86),"")</f>
        <v/>
      </c>
      <c r="AN86" s="39" t="str">
        <f aca="false">IF($P86=1,IF(Y86=0,"",(S86-INDEX(Tbl_SatFat,Y86))/S86),"")</f>
        <v/>
      </c>
      <c r="AO86" s="39" t="str">
        <f aca="false">IF($P86=1,IF(Z86=0,"",(T86-INDEX(Tbl_Sugar,Z86))/T86),"")</f>
        <v/>
      </c>
      <c r="AP86" s="39" t="str">
        <f aca="false">IF($P86=1,IF(AA86=0,"",(U86-INDEX(Tbl_Sodium,AA86))/U86),"")</f>
        <v/>
      </c>
      <c r="AQ86" s="38" t="str">
        <f aca="false">IF($P86=1,IF(COUNT(AM86:AP86)=0,"",INDEX($AM$12:$AP$12,MATCH(MIN(AM86:AP86),AM86:AP86,0))&amp;": cut "&amp;TEXT(MIN(AM86:AP86),"0.0%")),"")</f>
        <v/>
      </c>
    </row>
    <row r="87" customFormat="false" ht="15" hidden="false" customHeight="false" outlineLevel="0" collapsed="false">
      <c r="A87" s="27"/>
      <c r="B87" s="27"/>
      <c r="C87" s="28" t="s">
        <v>90</v>
      </c>
      <c r="D87" s="28" t="s">
        <v>91</v>
      </c>
      <c r="E87" s="29" t="n">
        <v>1</v>
      </c>
      <c r="F87" s="30"/>
      <c r="G87" s="28" t="s">
        <v>92</v>
      </c>
      <c r="H87" s="31"/>
      <c r="I87" s="31"/>
      <c r="J87" s="29"/>
      <c r="K87" s="28" t="s">
        <v>93</v>
      </c>
      <c r="L87" s="32"/>
      <c r="M87" s="31"/>
      <c r="N87" s="28" t="s">
        <v>94</v>
      </c>
      <c r="O87" s="31"/>
      <c r="P87" s="33" t="n">
        <f aca="false">IF(AND(A87&lt;&gt;"",COUNT(F87,H87,I87,J87)=4),1,0)</f>
        <v>0</v>
      </c>
      <c r="Q87" s="34" t="str">
        <f aca="false">IF($P87=1,IF(D87="100ml",1/IF(N(E87)&gt;0,E87,1),1),"")</f>
        <v/>
      </c>
      <c r="R87" s="35" t="str">
        <f aca="false">IF($P87=1,ROUND(IF(G87="kcal",F87*KCAL_KJ,F87)*Q87,9),"")</f>
        <v/>
      </c>
      <c r="S87" s="36" t="str">
        <f aca="false">IF($P87=1,ROUND(H87*Q87,9),"")</f>
        <v/>
      </c>
      <c r="T87" s="36" t="str">
        <f aca="false">IF($P87=1,ROUND(I87*Q87,9),"")</f>
        <v/>
      </c>
      <c r="U87" s="35" t="str">
        <f aca="false">IF($P87=1,ROUND(IF(K87="mg sodium",J87,J87*SALT_NA)*Q87,9),"")</f>
        <v/>
      </c>
      <c r="V87" s="36" t="str">
        <f aca="false">IF($P87=1,ROUND(N(M87)*Q87,9),"")</f>
        <v/>
      </c>
      <c r="W87" s="36" t="str">
        <f aca="false">IF($P87=1,ROUND(N(O87)*Q87,9),"")</f>
        <v/>
      </c>
      <c r="X87" s="33" t="str">
        <f aca="false">IF($P87=1,COUNTIF(Tbl_Energy,"&lt;"&amp;R87),"")</f>
        <v/>
      </c>
      <c r="Y87" s="33" t="str">
        <f aca="false">IF($P87=1,COUNTIF(Tbl_SatFat,"&lt;"&amp;S87),"")</f>
        <v/>
      </c>
      <c r="Z87" s="33" t="str">
        <f aca="false">IF($P87=1,COUNTIF(Tbl_Sugar,"&lt;"&amp;T87),"")</f>
        <v/>
      </c>
      <c r="AA87" s="33" t="str">
        <f aca="false">IF($P87=1,COUNTIF(Tbl_Sodium,"&lt;"&amp;U87),"")</f>
        <v/>
      </c>
      <c r="AB87" s="33" t="str">
        <f aca="false">IF($P87=1,X87+Y87+Z87+AA87,"")</f>
        <v/>
      </c>
      <c r="AC87" s="33" t="str">
        <f aca="false">IF($P87=1,IF(N(L87)&gt;80,5,IF(N(L87)&gt;60,2,IF(N(L87)&gt;40,1,0))),"")</f>
        <v/>
      </c>
      <c r="AD87" s="33" t="str">
        <f aca="false">IF($P87=1,IF(N87="NSP",COUNTIF(Tbl_NSP,"&lt;"&amp;V87),COUNTIF(Tbl_AOAC,"&lt;"&amp;V87)),"")</f>
        <v/>
      </c>
      <c r="AE87" s="33" t="str">
        <f aca="false">IF($P87=1,COUNTIF(Tbl_Protein,"&lt;"&amp;W87),"")</f>
        <v/>
      </c>
      <c r="AF87" s="33" t="str">
        <f aca="false">IF($P87=1,IF(AND(AB87&gt;=Protein_Cap,AC87&lt;FVN_Max),"No","Yes"),"")</f>
        <v/>
      </c>
      <c r="AG87" s="33" t="str">
        <f aca="false">IF($P87=1,AB87-AC87-AD87-IF(AF87="Yes",AE87,0),"")</f>
        <v/>
      </c>
      <c r="AH87" s="33" t="str">
        <f aca="false">IF($P87=1,IF(C87="Drink",Thr_Drink,Thr_Food),"")</f>
        <v/>
      </c>
      <c r="AI87" s="37" t="str">
        <f aca="false">IF($P87=1,IF(AG87&gt;=AH87,"HFSS","Not HFSS"),"")</f>
        <v/>
      </c>
      <c r="AJ87" s="33" t="str">
        <f aca="false">IF($P87=1,IF(AI87="HFSS",AG87-AH87+1,""),"")</f>
        <v/>
      </c>
      <c r="AK87" s="37" t="str">
        <f aca="false">IF($P87=1,IF(AI87="Not HFSS",AH87-1-AG87,""),"")</f>
        <v/>
      </c>
      <c r="AL87" s="38" t="str">
        <f aca="false">IF($P87=1,IF(AND(AF87="No",AB87&lt;=Protein_Cap+1,AE87&gt;0),"Yes: lose "&amp;(AB87-Protein_Cap+1)&amp;" A point"&amp;IF(AB87-Protein_Cap+1&gt;1,"s",""),""),"")</f>
        <v/>
      </c>
      <c r="AM87" s="39" t="str">
        <f aca="false">IF($P87=1,IF(X87=0,"",(R87-INDEX(Tbl_Energy,X87))/R87),"")</f>
        <v/>
      </c>
      <c r="AN87" s="39" t="str">
        <f aca="false">IF($P87=1,IF(Y87=0,"",(S87-INDEX(Tbl_SatFat,Y87))/S87),"")</f>
        <v/>
      </c>
      <c r="AO87" s="39" t="str">
        <f aca="false">IF($P87=1,IF(Z87=0,"",(T87-INDEX(Tbl_Sugar,Z87))/T87),"")</f>
        <v/>
      </c>
      <c r="AP87" s="39" t="str">
        <f aca="false">IF($P87=1,IF(AA87=0,"",(U87-INDEX(Tbl_Sodium,AA87))/U87),"")</f>
        <v/>
      </c>
      <c r="AQ87" s="38" t="str">
        <f aca="false">IF($P87=1,IF(COUNT(AM87:AP87)=0,"",INDEX($AM$12:$AP$12,MATCH(MIN(AM87:AP87),AM87:AP87,0))&amp;": cut "&amp;TEXT(MIN(AM87:AP87),"0.0%")),"")</f>
        <v/>
      </c>
    </row>
    <row r="88" customFormat="false" ht="15" hidden="false" customHeight="false" outlineLevel="0" collapsed="false">
      <c r="A88" s="27"/>
      <c r="B88" s="27"/>
      <c r="C88" s="28" t="s">
        <v>90</v>
      </c>
      <c r="D88" s="28" t="s">
        <v>91</v>
      </c>
      <c r="E88" s="29" t="n">
        <v>1</v>
      </c>
      <c r="F88" s="30"/>
      <c r="G88" s="28" t="s">
        <v>92</v>
      </c>
      <c r="H88" s="31"/>
      <c r="I88" s="31"/>
      <c r="J88" s="29"/>
      <c r="K88" s="28" t="s">
        <v>93</v>
      </c>
      <c r="L88" s="32"/>
      <c r="M88" s="31"/>
      <c r="N88" s="28" t="s">
        <v>94</v>
      </c>
      <c r="O88" s="31"/>
      <c r="P88" s="33" t="n">
        <f aca="false">IF(AND(A88&lt;&gt;"",COUNT(F88,H88,I88,J88)=4),1,0)</f>
        <v>0</v>
      </c>
      <c r="Q88" s="34" t="str">
        <f aca="false">IF($P88=1,IF(D88="100ml",1/IF(N(E88)&gt;0,E88,1),1),"")</f>
        <v/>
      </c>
      <c r="R88" s="35" t="str">
        <f aca="false">IF($P88=1,ROUND(IF(G88="kcal",F88*KCAL_KJ,F88)*Q88,9),"")</f>
        <v/>
      </c>
      <c r="S88" s="36" t="str">
        <f aca="false">IF($P88=1,ROUND(H88*Q88,9),"")</f>
        <v/>
      </c>
      <c r="T88" s="36" t="str">
        <f aca="false">IF($P88=1,ROUND(I88*Q88,9),"")</f>
        <v/>
      </c>
      <c r="U88" s="35" t="str">
        <f aca="false">IF($P88=1,ROUND(IF(K88="mg sodium",J88,J88*SALT_NA)*Q88,9),"")</f>
        <v/>
      </c>
      <c r="V88" s="36" t="str">
        <f aca="false">IF($P88=1,ROUND(N(M88)*Q88,9),"")</f>
        <v/>
      </c>
      <c r="W88" s="36" t="str">
        <f aca="false">IF($P88=1,ROUND(N(O88)*Q88,9),"")</f>
        <v/>
      </c>
      <c r="X88" s="33" t="str">
        <f aca="false">IF($P88=1,COUNTIF(Tbl_Energy,"&lt;"&amp;R88),"")</f>
        <v/>
      </c>
      <c r="Y88" s="33" t="str">
        <f aca="false">IF($P88=1,COUNTIF(Tbl_SatFat,"&lt;"&amp;S88),"")</f>
        <v/>
      </c>
      <c r="Z88" s="33" t="str">
        <f aca="false">IF($P88=1,COUNTIF(Tbl_Sugar,"&lt;"&amp;T88),"")</f>
        <v/>
      </c>
      <c r="AA88" s="33" t="str">
        <f aca="false">IF($P88=1,COUNTIF(Tbl_Sodium,"&lt;"&amp;U88),"")</f>
        <v/>
      </c>
      <c r="AB88" s="33" t="str">
        <f aca="false">IF($P88=1,X88+Y88+Z88+AA88,"")</f>
        <v/>
      </c>
      <c r="AC88" s="33" t="str">
        <f aca="false">IF($P88=1,IF(N(L88)&gt;80,5,IF(N(L88)&gt;60,2,IF(N(L88)&gt;40,1,0))),"")</f>
        <v/>
      </c>
      <c r="AD88" s="33" t="str">
        <f aca="false">IF($P88=1,IF(N88="NSP",COUNTIF(Tbl_NSP,"&lt;"&amp;V88),COUNTIF(Tbl_AOAC,"&lt;"&amp;V88)),"")</f>
        <v/>
      </c>
      <c r="AE88" s="33" t="str">
        <f aca="false">IF($P88=1,COUNTIF(Tbl_Protein,"&lt;"&amp;W88),"")</f>
        <v/>
      </c>
      <c r="AF88" s="33" t="str">
        <f aca="false">IF($P88=1,IF(AND(AB88&gt;=Protein_Cap,AC88&lt;FVN_Max),"No","Yes"),"")</f>
        <v/>
      </c>
      <c r="AG88" s="33" t="str">
        <f aca="false">IF($P88=1,AB88-AC88-AD88-IF(AF88="Yes",AE88,0),"")</f>
        <v/>
      </c>
      <c r="AH88" s="33" t="str">
        <f aca="false">IF($P88=1,IF(C88="Drink",Thr_Drink,Thr_Food),"")</f>
        <v/>
      </c>
      <c r="AI88" s="37" t="str">
        <f aca="false">IF($P88=1,IF(AG88&gt;=AH88,"HFSS","Not HFSS"),"")</f>
        <v/>
      </c>
      <c r="AJ88" s="33" t="str">
        <f aca="false">IF($P88=1,IF(AI88="HFSS",AG88-AH88+1,""),"")</f>
        <v/>
      </c>
      <c r="AK88" s="37" t="str">
        <f aca="false">IF($P88=1,IF(AI88="Not HFSS",AH88-1-AG88,""),"")</f>
        <v/>
      </c>
      <c r="AL88" s="38" t="str">
        <f aca="false">IF($P88=1,IF(AND(AF88="No",AB88&lt;=Protein_Cap+1,AE88&gt;0),"Yes: lose "&amp;(AB88-Protein_Cap+1)&amp;" A point"&amp;IF(AB88-Protein_Cap+1&gt;1,"s",""),""),"")</f>
        <v/>
      </c>
      <c r="AM88" s="39" t="str">
        <f aca="false">IF($P88=1,IF(X88=0,"",(R88-INDEX(Tbl_Energy,X88))/R88),"")</f>
        <v/>
      </c>
      <c r="AN88" s="39" t="str">
        <f aca="false">IF($P88=1,IF(Y88=0,"",(S88-INDEX(Tbl_SatFat,Y88))/S88),"")</f>
        <v/>
      </c>
      <c r="AO88" s="39" t="str">
        <f aca="false">IF($P88=1,IF(Z88=0,"",(T88-INDEX(Tbl_Sugar,Z88))/T88),"")</f>
        <v/>
      </c>
      <c r="AP88" s="39" t="str">
        <f aca="false">IF($P88=1,IF(AA88=0,"",(U88-INDEX(Tbl_Sodium,AA88))/U88),"")</f>
        <v/>
      </c>
      <c r="AQ88" s="38" t="str">
        <f aca="false">IF($P88=1,IF(COUNT(AM88:AP88)=0,"",INDEX($AM$12:$AP$12,MATCH(MIN(AM88:AP88),AM88:AP88,0))&amp;": cut "&amp;TEXT(MIN(AM88:AP88),"0.0%")),"")</f>
        <v/>
      </c>
    </row>
    <row r="89" customFormat="false" ht="15" hidden="false" customHeight="false" outlineLevel="0" collapsed="false">
      <c r="A89" s="27"/>
      <c r="B89" s="27"/>
      <c r="C89" s="28" t="s">
        <v>90</v>
      </c>
      <c r="D89" s="28" t="s">
        <v>91</v>
      </c>
      <c r="E89" s="29" t="n">
        <v>1</v>
      </c>
      <c r="F89" s="30"/>
      <c r="G89" s="28" t="s">
        <v>92</v>
      </c>
      <c r="H89" s="31"/>
      <c r="I89" s="31"/>
      <c r="J89" s="29"/>
      <c r="K89" s="28" t="s">
        <v>93</v>
      </c>
      <c r="L89" s="32"/>
      <c r="M89" s="31"/>
      <c r="N89" s="28" t="s">
        <v>94</v>
      </c>
      <c r="O89" s="31"/>
      <c r="P89" s="33" t="n">
        <f aca="false">IF(AND(A89&lt;&gt;"",COUNT(F89,H89,I89,J89)=4),1,0)</f>
        <v>0</v>
      </c>
      <c r="Q89" s="34" t="str">
        <f aca="false">IF($P89=1,IF(D89="100ml",1/IF(N(E89)&gt;0,E89,1),1),"")</f>
        <v/>
      </c>
      <c r="R89" s="35" t="str">
        <f aca="false">IF($P89=1,ROUND(IF(G89="kcal",F89*KCAL_KJ,F89)*Q89,9),"")</f>
        <v/>
      </c>
      <c r="S89" s="36" t="str">
        <f aca="false">IF($P89=1,ROUND(H89*Q89,9),"")</f>
        <v/>
      </c>
      <c r="T89" s="36" t="str">
        <f aca="false">IF($P89=1,ROUND(I89*Q89,9),"")</f>
        <v/>
      </c>
      <c r="U89" s="35" t="str">
        <f aca="false">IF($P89=1,ROUND(IF(K89="mg sodium",J89,J89*SALT_NA)*Q89,9),"")</f>
        <v/>
      </c>
      <c r="V89" s="36" t="str">
        <f aca="false">IF($P89=1,ROUND(N(M89)*Q89,9),"")</f>
        <v/>
      </c>
      <c r="W89" s="36" t="str">
        <f aca="false">IF($P89=1,ROUND(N(O89)*Q89,9),"")</f>
        <v/>
      </c>
      <c r="X89" s="33" t="str">
        <f aca="false">IF($P89=1,COUNTIF(Tbl_Energy,"&lt;"&amp;R89),"")</f>
        <v/>
      </c>
      <c r="Y89" s="33" t="str">
        <f aca="false">IF($P89=1,COUNTIF(Tbl_SatFat,"&lt;"&amp;S89),"")</f>
        <v/>
      </c>
      <c r="Z89" s="33" t="str">
        <f aca="false">IF($P89=1,COUNTIF(Tbl_Sugar,"&lt;"&amp;T89),"")</f>
        <v/>
      </c>
      <c r="AA89" s="33" t="str">
        <f aca="false">IF($P89=1,COUNTIF(Tbl_Sodium,"&lt;"&amp;U89),"")</f>
        <v/>
      </c>
      <c r="AB89" s="33" t="str">
        <f aca="false">IF($P89=1,X89+Y89+Z89+AA89,"")</f>
        <v/>
      </c>
      <c r="AC89" s="33" t="str">
        <f aca="false">IF($P89=1,IF(N(L89)&gt;80,5,IF(N(L89)&gt;60,2,IF(N(L89)&gt;40,1,0))),"")</f>
        <v/>
      </c>
      <c r="AD89" s="33" t="str">
        <f aca="false">IF($P89=1,IF(N89="NSP",COUNTIF(Tbl_NSP,"&lt;"&amp;V89),COUNTIF(Tbl_AOAC,"&lt;"&amp;V89)),"")</f>
        <v/>
      </c>
      <c r="AE89" s="33" t="str">
        <f aca="false">IF($P89=1,COUNTIF(Tbl_Protein,"&lt;"&amp;W89),"")</f>
        <v/>
      </c>
      <c r="AF89" s="33" t="str">
        <f aca="false">IF($P89=1,IF(AND(AB89&gt;=Protein_Cap,AC89&lt;FVN_Max),"No","Yes"),"")</f>
        <v/>
      </c>
      <c r="AG89" s="33" t="str">
        <f aca="false">IF($P89=1,AB89-AC89-AD89-IF(AF89="Yes",AE89,0),"")</f>
        <v/>
      </c>
      <c r="AH89" s="33" t="str">
        <f aca="false">IF($P89=1,IF(C89="Drink",Thr_Drink,Thr_Food),"")</f>
        <v/>
      </c>
      <c r="AI89" s="37" t="str">
        <f aca="false">IF($P89=1,IF(AG89&gt;=AH89,"HFSS","Not HFSS"),"")</f>
        <v/>
      </c>
      <c r="AJ89" s="33" t="str">
        <f aca="false">IF($P89=1,IF(AI89="HFSS",AG89-AH89+1,""),"")</f>
        <v/>
      </c>
      <c r="AK89" s="37" t="str">
        <f aca="false">IF($P89=1,IF(AI89="Not HFSS",AH89-1-AG89,""),"")</f>
        <v/>
      </c>
      <c r="AL89" s="38" t="str">
        <f aca="false">IF($P89=1,IF(AND(AF89="No",AB89&lt;=Protein_Cap+1,AE89&gt;0),"Yes: lose "&amp;(AB89-Protein_Cap+1)&amp;" A point"&amp;IF(AB89-Protein_Cap+1&gt;1,"s",""),""),"")</f>
        <v/>
      </c>
      <c r="AM89" s="39" t="str">
        <f aca="false">IF($P89=1,IF(X89=0,"",(R89-INDEX(Tbl_Energy,X89))/R89),"")</f>
        <v/>
      </c>
      <c r="AN89" s="39" t="str">
        <f aca="false">IF($P89=1,IF(Y89=0,"",(S89-INDEX(Tbl_SatFat,Y89))/S89),"")</f>
        <v/>
      </c>
      <c r="AO89" s="39" t="str">
        <f aca="false">IF($P89=1,IF(Z89=0,"",(T89-INDEX(Tbl_Sugar,Z89))/T89),"")</f>
        <v/>
      </c>
      <c r="AP89" s="39" t="str">
        <f aca="false">IF($P89=1,IF(AA89=0,"",(U89-INDEX(Tbl_Sodium,AA89))/U89),"")</f>
        <v/>
      </c>
      <c r="AQ89" s="38" t="str">
        <f aca="false">IF($P89=1,IF(COUNT(AM89:AP89)=0,"",INDEX($AM$12:$AP$12,MATCH(MIN(AM89:AP89),AM89:AP89,0))&amp;": cut "&amp;TEXT(MIN(AM89:AP89),"0.0%")),"")</f>
        <v/>
      </c>
    </row>
    <row r="90" customFormat="false" ht="15" hidden="false" customHeight="false" outlineLevel="0" collapsed="false">
      <c r="A90" s="27"/>
      <c r="B90" s="27"/>
      <c r="C90" s="28" t="s">
        <v>90</v>
      </c>
      <c r="D90" s="28" t="s">
        <v>91</v>
      </c>
      <c r="E90" s="29" t="n">
        <v>1</v>
      </c>
      <c r="F90" s="30"/>
      <c r="G90" s="28" t="s">
        <v>92</v>
      </c>
      <c r="H90" s="31"/>
      <c r="I90" s="31"/>
      <c r="J90" s="29"/>
      <c r="K90" s="28" t="s">
        <v>93</v>
      </c>
      <c r="L90" s="32"/>
      <c r="M90" s="31"/>
      <c r="N90" s="28" t="s">
        <v>94</v>
      </c>
      <c r="O90" s="31"/>
      <c r="P90" s="33" t="n">
        <f aca="false">IF(AND(A90&lt;&gt;"",COUNT(F90,H90,I90,J90)=4),1,0)</f>
        <v>0</v>
      </c>
      <c r="Q90" s="34" t="str">
        <f aca="false">IF($P90=1,IF(D90="100ml",1/IF(N(E90)&gt;0,E90,1),1),"")</f>
        <v/>
      </c>
      <c r="R90" s="35" t="str">
        <f aca="false">IF($P90=1,ROUND(IF(G90="kcal",F90*KCAL_KJ,F90)*Q90,9),"")</f>
        <v/>
      </c>
      <c r="S90" s="36" t="str">
        <f aca="false">IF($P90=1,ROUND(H90*Q90,9),"")</f>
        <v/>
      </c>
      <c r="T90" s="36" t="str">
        <f aca="false">IF($P90=1,ROUND(I90*Q90,9),"")</f>
        <v/>
      </c>
      <c r="U90" s="35" t="str">
        <f aca="false">IF($P90=1,ROUND(IF(K90="mg sodium",J90,J90*SALT_NA)*Q90,9),"")</f>
        <v/>
      </c>
      <c r="V90" s="36" t="str">
        <f aca="false">IF($P90=1,ROUND(N(M90)*Q90,9),"")</f>
        <v/>
      </c>
      <c r="W90" s="36" t="str">
        <f aca="false">IF($P90=1,ROUND(N(O90)*Q90,9),"")</f>
        <v/>
      </c>
      <c r="X90" s="33" t="str">
        <f aca="false">IF($P90=1,COUNTIF(Tbl_Energy,"&lt;"&amp;R90),"")</f>
        <v/>
      </c>
      <c r="Y90" s="33" t="str">
        <f aca="false">IF($P90=1,COUNTIF(Tbl_SatFat,"&lt;"&amp;S90),"")</f>
        <v/>
      </c>
      <c r="Z90" s="33" t="str">
        <f aca="false">IF($P90=1,COUNTIF(Tbl_Sugar,"&lt;"&amp;T90),"")</f>
        <v/>
      </c>
      <c r="AA90" s="33" t="str">
        <f aca="false">IF($P90=1,COUNTIF(Tbl_Sodium,"&lt;"&amp;U90),"")</f>
        <v/>
      </c>
      <c r="AB90" s="33" t="str">
        <f aca="false">IF($P90=1,X90+Y90+Z90+AA90,"")</f>
        <v/>
      </c>
      <c r="AC90" s="33" t="str">
        <f aca="false">IF($P90=1,IF(N(L90)&gt;80,5,IF(N(L90)&gt;60,2,IF(N(L90)&gt;40,1,0))),"")</f>
        <v/>
      </c>
      <c r="AD90" s="33" t="str">
        <f aca="false">IF($P90=1,IF(N90="NSP",COUNTIF(Tbl_NSP,"&lt;"&amp;V90),COUNTIF(Tbl_AOAC,"&lt;"&amp;V90)),"")</f>
        <v/>
      </c>
      <c r="AE90" s="33" t="str">
        <f aca="false">IF($P90=1,COUNTIF(Tbl_Protein,"&lt;"&amp;W90),"")</f>
        <v/>
      </c>
      <c r="AF90" s="33" t="str">
        <f aca="false">IF($P90=1,IF(AND(AB90&gt;=Protein_Cap,AC90&lt;FVN_Max),"No","Yes"),"")</f>
        <v/>
      </c>
      <c r="AG90" s="33" t="str">
        <f aca="false">IF($P90=1,AB90-AC90-AD90-IF(AF90="Yes",AE90,0),"")</f>
        <v/>
      </c>
      <c r="AH90" s="33" t="str">
        <f aca="false">IF($P90=1,IF(C90="Drink",Thr_Drink,Thr_Food),"")</f>
        <v/>
      </c>
      <c r="AI90" s="37" t="str">
        <f aca="false">IF($P90=1,IF(AG90&gt;=AH90,"HFSS","Not HFSS"),"")</f>
        <v/>
      </c>
      <c r="AJ90" s="33" t="str">
        <f aca="false">IF($P90=1,IF(AI90="HFSS",AG90-AH90+1,""),"")</f>
        <v/>
      </c>
      <c r="AK90" s="37" t="str">
        <f aca="false">IF($P90=1,IF(AI90="Not HFSS",AH90-1-AG90,""),"")</f>
        <v/>
      </c>
      <c r="AL90" s="38" t="str">
        <f aca="false">IF($P90=1,IF(AND(AF90="No",AB90&lt;=Protein_Cap+1,AE90&gt;0),"Yes: lose "&amp;(AB90-Protein_Cap+1)&amp;" A point"&amp;IF(AB90-Protein_Cap+1&gt;1,"s",""),""),"")</f>
        <v/>
      </c>
      <c r="AM90" s="39" t="str">
        <f aca="false">IF($P90=1,IF(X90=0,"",(R90-INDEX(Tbl_Energy,X90))/R90),"")</f>
        <v/>
      </c>
      <c r="AN90" s="39" t="str">
        <f aca="false">IF($P90=1,IF(Y90=0,"",(S90-INDEX(Tbl_SatFat,Y90))/S90),"")</f>
        <v/>
      </c>
      <c r="AO90" s="39" t="str">
        <f aca="false">IF($P90=1,IF(Z90=0,"",(T90-INDEX(Tbl_Sugar,Z90))/T90),"")</f>
        <v/>
      </c>
      <c r="AP90" s="39" t="str">
        <f aca="false">IF($P90=1,IF(AA90=0,"",(U90-INDEX(Tbl_Sodium,AA90))/U90),"")</f>
        <v/>
      </c>
      <c r="AQ90" s="38" t="str">
        <f aca="false">IF($P90=1,IF(COUNT(AM90:AP90)=0,"",INDEX($AM$12:$AP$12,MATCH(MIN(AM90:AP90),AM90:AP90,0))&amp;": cut "&amp;TEXT(MIN(AM90:AP90),"0.0%")),"")</f>
        <v/>
      </c>
    </row>
    <row r="91" customFormat="false" ht="15" hidden="false" customHeight="false" outlineLevel="0" collapsed="false">
      <c r="A91" s="27"/>
      <c r="B91" s="27"/>
      <c r="C91" s="28" t="s">
        <v>90</v>
      </c>
      <c r="D91" s="28" t="s">
        <v>91</v>
      </c>
      <c r="E91" s="29" t="n">
        <v>1</v>
      </c>
      <c r="F91" s="30"/>
      <c r="G91" s="28" t="s">
        <v>92</v>
      </c>
      <c r="H91" s="31"/>
      <c r="I91" s="31"/>
      <c r="J91" s="29"/>
      <c r="K91" s="28" t="s">
        <v>93</v>
      </c>
      <c r="L91" s="32"/>
      <c r="M91" s="31"/>
      <c r="N91" s="28" t="s">
        <v>94</v>
      </c>
      <c r="O91" s="31"/>
      <c r="P91" s="33" t="n">
        <f aca="false">IF(AND(A91&lt;&gt;"",COUNT(F91,H91,I91,J91)=4),1,0)</f>
        <v>0</v>
      </c>
      <c r="Q91" s="34" t="str">
        <f aca="false">IF($P91=1,IF(D91="100ml",1/IF(N(E91)&gt;0,E91,1),1),"")</f>
        <v/>
      </c>
      <c r="R91" s="35" t="str">
        <f aca="false">IF($P91=1,ROUND(IF(G91="kcal",F91*KCAL_KJ,F91)*Q91,9),"")</f>
        <v/>
      </c>
      <c r="S91" s="36" t="str">
        <f aca="false">IF($P91=1,ROUND(H91*Q91,9),"")</f>
        <v/>
      </c>
      <c r="T91" s="36" t="str">
        <f aca="false">IF($P91=1,ROUND(I91*Q91,9),"")</f>
        <v/>
      </c>
      <c r="U91" s="35" t="str">
        <f aca="false">IF($P91=1,ROUND(IF(K91="mg sodium",J91,J91*SALT_NA)*Q91,9),"")</f>
        <v/>
      </c>
      <c r="V91" s="36" t="str">
        <f aca="false">IF($P91=1,ROUND(N(M91)*Q91,9),"")</f>
        <v/>
      </c>
      <c r="W91" s="36" t="str">
        <f aca="false">IF($P91=1,ROUND(N(O91)*Q91,9),"")</f>
        <v/>
      </c>
      <c r="X91" s="33" t="str">
        <f aca="false">IF($P91=1,COUNTIF(Tbl_Energy,"&lt;"&amp;R91),"")</f>
        <v/>
      </c>
      <c r="Y91" s="33" t="str">
        <f aca="false">IF($P91=1,COUNTIF(Tbl_SatFat,"&lt;"&amp;S91),"")</f>
        <v/>
      </c>
      <c r="Z91" s="33" t="str">
        <f aca="false">IF($P91=1,COUNTIF(Tbl_Sugar,"&lt;"&amp;T91),"")</f>
        <v/>
      </c>
      <c r="AA91" s="33" t="str">
        <f aca="false">IF($P91=1,COUNTIF(Tbl_Sodium,"&lt;"&amp;U91),"")</f>
        <v/>
      </c>
      <c r="AB91" s="33" t="str">
        <f aca="false">IF($P91=1,X91+Y91+Z91+AA91,"")</f>
        <v/>
      </c>
      <c r="AC91" s="33" t="str">
        <f aca="false">IF($P91=1,IF(N(L91)&gt;80,5,IF(N(L91)&gt;60,2,IF(N(L91)&gt;40,1,0))),"")</f>
        <v/>
      </c>
      <c r="AD91" s="33" t="str">
        <f aca="false">IF($P91=1,IF(N91="NSP",COUNTIF(Tbl_NSP,"&lt;"&amp;V91),COUNTIF(Tbl_AOAC,"&lt;"&amp;V91)),"")</f>
        <v/>
      </c>
      <c r="AE91" s="33" t="str">
        <f aca="false">IF($P91=1,COUNTIF(Tbl_Protein,"&lt;"&amp;W91),"")</f>
        <v/>
      </c>
      <c r="AF91" s="33" t="str">
        <f aca="false">IF($P91=1,IF(AND(AB91&gt;=Protein_Cap,AC91&lt;FVN_Max),"No","Yes"),"")</f>
        <v/>
      </c>
      <c r="AG91" s="33" t="str">
        <f aca="false">IF($P91=1,AB91-AC91-AD91-IF(AF91="Yes",AE91,0),"")</f>
        <v/>
      </c>
      <c r="AH91" s="33" t="str">
        <f aca="false">IF($P91=1,IF(C91="Drink",Thr_Drink,Thr_Food),"")</f>
        <v/>
      </c>
      <c r="AI91" s="37" t="str">
        <f aca="false">IF($P91=1,IF(AG91&gt;=AH91,"HFSS","Not HFSS"),"")</f>
        <v/>
      </c>
      <c r="AJ91" s="33" t="str">
        <f aca="false">IF($P91=1,IF(AI91="HFSS",AG91-AH91+1,""),"")</f>
        <v/>
      </c>
      <c r="AK91" s="37" t="str">
        <f aca="false">IF($P91=1,IF(AI91="Not HFSS",AH91-1-AG91,""),"")</f>
        <v/>
      </c>
      <c r="AL91" s="38" t="str">
        <f aca="false">IF($P91=1,IF(AND(AF91="No",AB91&lt;=Protein_Cap+1,AE91&gt;0),"Yes: lose "&amp;(AB91-Protein_Cap+1)&amp;" A point"&amp;IF(AB91-Protein_Cap+1&gt;1,"s",""),""),"")</f>
        <v/>
      </c>
      <c r="AM91" s="39" t="str">
        <f aca="false">IF($P91=1,IF(X91=0,"",(R91-INDEX(Tbl_Energy,X91))/R91),"")</f>
        <v/>
      </c>
      <c r="AN91" s="39" t="str">
        <f aca="false">IF($P91=1,IF(Y91=0,"",(S91-INDEX(Tbl_SatFat,Y91))/S91),"")</f>
        <v/>
      </c>
      <c r="AO91" s="39" t="str">
        <f aca="false">IF($P91=1,IF(Z91=0,"",(T91-INDEX(Tbl_Sugar,Z91))/T91),"")</f>
        <v/>
      </c>
      <c r="AP91" s="39" t="str">
        <f aca="false">IF($P91=1,IF(AA91=0,"",(U91-INDEX(Tbl_Sodium,AA91))/U91),"")</f>
        <v/>
      </c>
      <c r="AQ91" s="38" t="str">
        <f aca="false">IF($P91=1,IF(COUNT(AM91:AP91)=0,"",INDEX($AM$12:$AP$12,MATCH(MIN(AM91:AP91),AM91:AP91,0))&amp;": cut "&amp;TEXT(MIN(AM91:AP91),"0.0%")),"")</f>
        <v/>
      </c>
    </row>
    <row r="92" customFormat="false" ht="15" hidden="false" customHeight="false" outlineLevel="0" collapsed="false">
      <c r="A92" s="27"/>
      <c r="B92" s="27"/>
      <c r="C92" s="28" t="s">
        <v>90</v>
      </c>
      <c r="D92" s="28" t="s">
        <v>91</v>
      </c>
      <c r="E92" s="29" t="n">
        <v>1</v>
      </c>
      <c r="F92" s="30"/>
      <c r="G92" s="28" t="s">
        <v>92</v>
      </c>
      <c r="H92" s="31"/>
      <c r="I92" s="31"/>
      <c r="J92" s="29"/>
      <c r="K92" s="28" t="s">
        <v>93</v>
      </c>
      <c r="L92" s="32"/>
      <c r="M92" s="31"/>
      <c r="N92" s="28" t="s">
        <v>94</v>
      </c>
      <c r="O92" s="31"/>
      <c r="P92" s="33" t="n">
        <f aca="false">IF(AND(A92&lt;&gt;"",COUNT(F92,H92,I92,J92)=4),1,0)</f>
        <v>0</v>
      </c>
      <c r="Q92" s="34" t="str">
        <f aca="false">IF($P92=1,IF(D92="100ml",1/IF(N(E92)&gt;0,E92,1),1),"")</f>
        <v/>
      </c>
      <c r="R92" s="35" t="str">
        <f aca="false">IF($P92=1,ROUND(IF(G92="kcal",F92*KCAL_KJ,F92)*Q92,9),"")</f>
        <v/>
      </c>
      <c r="S92" s="36" t="str">
        <f aca="false">IF($P92=1,ROUND(H92*Q92,9),"")</f>
        <v/>
      </c>
      <c r="T92" s="36" t="str">
        <f aca="false">IF($P92=1,ROUND(I92*Q92,9),"")</f>
        <v/>
      </c>
      <c r="U92" s="35" t="str">
        <f aca="false">IF($P92=1,ROUND(IF(K92="mg sodium",J92,J92*SALT_NA)*Q92,9),"")</f>
        <v/>
      </c>
      <c r="V92" s="36" t="str">
        <f aca="false">IF($P92=1,ROUND(N(M92)*Q92,9),"")</f>
        <v/>
      </c>
      <c r="W92" s="36" t="str">
        <f aca="false">IF($P92=1,ROUND(N(O92)*Q92,9),"")</f>
        <v/>
      </c>
      <c r="X92" s="33" t="str">
        <f aca="false">IF($P92=1,COUNTIF(Tbl_Energy,"&lt;"&amp;R92),"")</f>
        <v/>
      </c>
      <c r="Y92" s="33" t="str">
        <f aca="false">IF($P92=1,COUNTIF(Tbl_SatFat,"&lt;"&amp;S92),"")</f>
        <v/>
      </c>
      <c r="Z92" s="33" t="str">
        <f aca="false">IF($P92=1,COUNTIF(Tbl_Sugar,"&lt;"&amp;T92),"")</f>
        <v/>
      </c>
      <c r="AA92" s="33" t="str">
        <f aca="false">IF($P92=1,COUNTIF(Tbl_Sodium,"&lt;"&amp;U92),"")</f>
        <v/>
      </c>
      <c r="AB92" s="33" t="str">
        <f aca="false">IF($P92=1,X92+Y92+Z92+AA92,"")</f>
        <v/>
      </c>
      <c r="AC92" s="33" t="str">
        <f aca="false">IF($P92=1,IF(N(L92)&gt;80,5,IF(N(L92)&gt;60,2,IF(N(L92)&gt;40,1,0))),"")</f>
        <v/>
      </c>
      <c r="AD92" s="33" t="str">
        <f aca="false">IF($P92=1,IF(N92="NSP",COUNTIF(Tbl_NSP,"&lt;"&amp;V92),COUNTIF(Tbl_AOAC,"&lt;"&amp;V92)),"")</f>
        <v/>
      </c>
      <c r="AE92" s="33" t="str">
        <f aca="false">IF($P92=1,COUNTIF(Tbl_Protein,"&lt;"&amp;W92),"")</f>
        <v/>
      </c>
      <c r="AF92" s="33" t="str">
        <f aca="false">IF($P92=1,IF(AND(AB92&gt;=Protein_Cap,AC92&lt;FVN_Max),"No","Yes"),"")</f>
        <v/>
      </c>
      <c r="AG92" s="33" t="str">
        <f aca="false">IF($P92=1,AB92-AC92-AD92-IF(AF92="Yes",AE92,0),"")</f>
        <v/>
      </c>
      <c r="AH92" s="33" t="str">
        <f aca="false">IF($P92=1,IF(C92="Drink",Thr_Drink,Thr_Food),"")</f>
        <v/>
      </c>
      <c r="AI92" s="37" t="str">
        <f aca="false">IF($P92=1,IF(AG92&gt;=AH92,"HFSS","Not HFSS"),"")</f>
        <v/>
      </c>
      <c r="AJ92" s="33" t="str">
        <f aca="false">IF($P92=1,IF(AI92="HFSS",AG92-AH92+1,""),"")</f>
        <v/>
      </c>
      <c r="AK92" s="37" t="str">
        <f aca="false">IF($P92=1,IF(AI92="Not HFSS",AH92-1-AG92,""),"")</f>
        <v/>
      </c>
      <c r="AL92" s="38" t="str">
        <f aca="false">IF($P92=1,IF(AND(AF92="No",AB92&lt;=Protein_Cap+1,AE92&gt;0),"Yes: lose "&amp;(AB92-Protein_Cap+1)&amp;" A point"&amp;IF(AB92-Protein_Cap+1&gt;1,"s",""),""),"")</f>
        <v/>
      </c>
      <c r="AM92" s="39" t="str">
        <f aca="false">IF($P92=1,IF(X92=0,"",(R92-INDEX(Tbl_Energy,X92))/R92),"")</f>
        <v/>
      </c>
      <c r="AN92" s="39" t="str">
        <f aca="false">IF($P92=1,IF(Y92=0,"",(S92-INDEX(Tbl_SatFat,Y92))/S92),"")</f>
        <v/>
      </c>
      <c r="AO92" s="39" t="str">
        <f aca="false">IF($P92=1,IF(Z92=0,"",(T92-INDEX(Tbl_Sugar,Z92))/T92),"")</f>
        <v/>
      </c>
      <c r="AP92" s="39" t="str">
        <f aca="false">IF($P92=1,IF(AA92=0,"",(U92-INDEX(Tbl_Sodium,AA92))/U92),"")</f>
        <v/>
      </c>
      <c r="AQ92" s="38" t="str">
        <f aca="false">IF($P92=1,IF(COUNT(AM92:AP92)=0,"",INDEX($AM$12:$AP$12,MATCH(MIN(AM92:AP92),AM92:AP92,0))&amp;": cut "&amp;TEXT(MIN(AM92:AP92),"0.0%")),"")</f>
        <v/>
      </c>
    </row>
    <row r="93" customFormat="false" ht="15" hidden="false" customHeight="false" outlineLevel="0" collapsed="false">
      <c r="A93" s="27"/>
      <c r="B93" s="27"/>
      <c r="C93" s="28" t="s">
        <v>90</v>
      </c>
      <c r="D93" s="28" t="s">
        <v>91</v>
      </c>
      <c r="E93" s="29" t="n">
        <v>1</v>
      </c>
      <c r="F93" s="30"/>
      <c r="G93" s="28" t="s">
        <v>92</v>
      </c>
      <c r="H93" s="31"/>
      <c r="I93" s="31"/>
      <c r="J93" s="29"/>
      <c r="K93" s="28" t="s">
        <v>93</v>
      </c>
      <c r="L93" s="32"/>
      <c r="M93" s="31"/>
      <c r="N93" s="28" t="s">
        <v>94</v>
      </c>
      <c r="O93" s="31"/>
      <c r="P93" s="33" t="n">
        <f aca="false">IF(AND(A93&lt;&gt;"",COUNT(F93,H93,I93,J93)=4),1,0)</f>
        <v>0</v>
      </c>
      <c r="Q93" s="34" t="str">
        <f aca="false">IF($P93=1,IF(D93="100ml",1/IF(N(E93)&gt;0,E93,1),1),"")</f>
        <v/>
      </c>
      <c r="R93" s="35" t="str">
        <f aca="false">IF($P93=1,ROUND(IF(G93="kcal",F93*KCAL_KJ,F93)*Q93,9),"")</f>
        <v/>
      </c>
      <c r="S93" s="36" t="str">
        <f aca="false">IF($P93=1,ROUND(H93*Q93,9),"")</f>
        <v/>
      </c>
      <c r="T93" s="36" t="str">
        <f aca="false">IF($P93=1,ROUND(I93*Q93,9),"")</f>
        <v/>
      </c>
      <c r="U93" s="35" t="str">
        <f aca="false">IF($P93=1,ROUND(IF(K93="mg sodium",J93,J93*SALT_NA)*Q93,9),"")</f>
        <v/>
      </c>
      <c r="V93" s="36" t="str">
        <f aca="false">IF($P93=1,ROUND(N(M93)*Q93,9),"")</f>
        <v/>
      </c>
      <c r="W93" s="36" t="str">
        <f aca="false">IF($P93=1,ROUND(N(O93)*Q93,9),"")</f>
        <v/>
      </c>
      <c r="X93" s="33" t="str">
        <f aca="false">IF($P93=1,COUNTIF(Tbl_Energy,"&lt;"&amp;R93),"")</f>
        <v/>
      </c>
      <c r="Y93" s="33" t="str">
        <f aca="false">IF($P93=1,COUNTIF(Tbl_SatFat,"&lt;"&amp;S93),"")</f>
        <v/>
      </c>
      <c r="Z93" s="33" t="str">
        <f aca="false">IF($P93=1,COUNTIF(Tbl_Sugar,"&lt;"&amp;T93),"")</f>
        <v/>
      </c>
      <c r="AA93" s="33" t="str">
        <f aca="false">IF($P93=1,COUNTIF(Tbl_Sodium,"&lt;"&amp;U93),"")</f>
        <v/>
      </c>
      <c r="AB93" s="33" t="str">
        <f aca="false">IF($P93=1,X93+Y93+Z93+AA93,"")</f>
        <v/>
      </c>
      <c r="AC93" s="33" t="str">
        <f aca="false">IF($P93=1,IF(N(L93)&gt;80,5,IF(N(L93)&gt;60,2,IF(N(L93)&gt;40,1,0))),"")</f>
        <v/>
      </c>
      <c r="AD93" s="33" t="str">
        <f aca="false">IF($P93=1,IF(N93="NSP",COUNTIF(Tbl_NSP,"&lt;"&amp;V93),COUNTIF(Tbl_AOAC,"&lt;"&amp;V93)),"")</f>
        <v/>
      </c>
      <c r="AE93" s="33" t="str">
        <f aca="false">IF($P93=1,COUNTIF(Tbl_Protein,"&lt;"&amp;W93),"")</f>
        <v/>
      </c>
      <c r="AF93" s="33" t="str">
        <f aca="false">IF($P93=1,IF(AND(AB93&gt;=Protein_Cap,AC93&lt;FVN_Max),"No","Yes"),"")</f>
        <v/>
      </c>
      <c r="AG93" s="33" t="str">
        <f aca="false">IF($P93=1,AB93-AC93-AD93-IF(AF93="Yes",AE93,0),"")</f>
        <v/>
      </c>
      <c r="AH93" s="33" t="str">
        <f aca="false">IF($P93=1,IF(C93="Drink",Thr_Drink,Thr_Food),"")</f>
        <v/>
      </c>
      <c r="AI93" s="37" t="str">
        <f aca="false">IF($P93=1,IF(AG93&gt;=AH93,"HFSS","Not HFSS"),"")</f>
        <v/>
      </c>
      <c r="AJ93" s="33" t="str">
        <f aca="false">IF($P93=1,IF(AI93="HFSS",AG93-AH93+1,""),"")</f>
        <v/>
      </c>
      <c r="AK93" s="37" t="str">
        <f aca="false">IF($P93=1,IF(AI93="Not HFSS",AH93-1-AG93,""),"")</f>
        <v/>
      </c>
      <c r="AL93" s="38" t="str">
        <f aca="false">IF($P93=1,IF(AND(AF93="No",AB93&lt;=Protein_Cap+1,AE93&gt;0),"Yes: lose "&amp;(AB93-Protein_Cap+1)&amp;" A point"&amp;IF(AB93-Protein_Cap+1&gt;1,"s",""),""),"")</f>
        <v/>
      </c>
      <c r="AM93" s="39" t="str">
        <f aca="false">IF($P93=1,IF(X93=0,"",(R93-INDEX(Tbl_Energy,X93))/R93),"")</f>
        <v/>
      </c>
      <c r="AN93" s="39" t="str">
        <f aca="false">IF($P93=1,IF(Y93=0,"",(S93-INDEX(Tbl_SatFat,Y93))/S93),"")</f>
        <v/>
      </c>
      <c r="AO93" s="39" t="str">
        <f aca="false">IF($P93=1,IF(Z93=0,"",(T93-INDEX(Tbl_Sugar,Z93))/T93),"")</f>
        <v/>
      </c>
      <c r="AP93" s="39" t="str">
        <f aca="false">IF($P93=1,IF(AA93=0,"",(U93-INDEX(Tbl_Sodium,AA93))/U93),"")</f>
        <v/>
      </c>
      <c r="AQ93" s="38" t="str">
        <f aca="false">IF($P93=1,IF(COUNT(AM93:AP93)=0,"",INDEX($AM$12:$AP$12,MATCH(MIN(AM93:AP93),AM93:AP93,0))&amp;": cut "&amp;TEXT(MIN(AM93:AP93),"0.0%")),"")</f>
        <v/>
      </c>
    </row>
    <row r="94" customFormat="false" ht="15" hidden="false" customHeight="false" outlineLevel="0" collapsed="false">
      <c r="A94" s="27"/>
      <c r="B94" s="27"/>
      <c r="C94" s="28" t="s">
        <v>90</v>
      </c>
      <c r="D94" s="28" t="s">
        <v>91</v>
      </c>
      <c r="E94" s="29" t="n">
        <v>1</v>
      </c>
      <c r="F94" s="30"/>
      <c r="G94" s="28" t="s">
        <v>92</v>
      </c>
      <c r="H94" s="31"/>
      <c r="I94" s="31"/>
      <c r="J94" s="29"/>
      <c r="K94" s="28" t="s">
        <v>93</v>
      </c>
      <c r="L94" s="32"/>
      <c r="M94" s="31"/>
      <c r="N94" s="28" t="s">
        <v>94</v>
      </c>
      <c r="O94" s="31"/>
      <c r="P94" s="33" t="n">
        <f aca="false">IF(AND(A94&lt;&gt;"",COUNT(F94,H94,I94,J94)=4),1,0)</f>
        <v>0</v>
      </c>
      <c r="Q94" s="34" t="str">
        <f aca="false">IF($P94=1,IF(D94="100ml",1/IF(N(E94)&gt;0,E94,1),1),"")</f>
        <v/>
      </c>
      <c r="R94" s="35" t="str">
        <f aca="false">IF($P94=1,ROUND(IF(G94="kcal",F94*KCAL_KJ,F94)*Q94,9),"")</f>
        <v/>
      </c>
      <c r="S94" s="36" t="str">
        <f aca="false">IF($P94=1,ROUND(H94*Q94,9),"")</f>
        <v/>
      </c>
      <c r="T94" s="36" t="str">
        <f aca="false">IF($P94=1,ROUND(I94*Q94,9),"")</f>
        <v/>
      </c>
      <c r="U94" s="35" t="str">
        <f aca="false">IF($P94=1,ROUND(IF(K94="mg sodium",J94,J94*SALT_NA)*Q94,9),"")</f>
        <v/>
      </c>
      <c r="V94" s="36" t="str">
        <f aca="false">IF($P94=1,ROUND(N(M94)*Q94,9),"")</f>
        <v/>
      </c>
      <c r="W94" s="36" t="str">
        <f aca="false">IF($P94=1,ROUND(N(O94)*Q94,9),"")</f>
        <v/>
      </c>
      <c r="X94" s="33" t="str">
        <f aca="false">IF($P94=1,COUNTIF(Tbl_Energy,"&lt;"&amp;R94),"")</f>
        <v/>
      </c>
      <c r="Y94" s="33" t="str">
        <f aca="false">IF($P94=1,COUNTIF(Tbl_SatFat,"&lt;"&amp;S94),"")</f>
        <v/>
      </c>
      <c r="Z94" s="33" t="str">
        <f aca="false">IF($P94=1,COUNTIF(Tbl_Sugar,"&lt;"&amp;T94),"")</f>
        <v/>
      </c>
      <c r="AA94" s="33" t="str">
        <f aca="false">IF($P94=1,COUNTIF(Tbl_Sodium,"&lt;"&amp;U94),"")</f>
        <v/>
      </c>
      <c r="AB94" s="33" t="str">
        <f aca="false">IF($P94=1,X94+Y94+Z94+AA94,"")</f>
        <v/>
      </c>
      <c r="AC94" s="33" t="str">
        <f aca="false">IF($P94=1,IF(N(L94)&gt;80,5,IF(N(L94)&gt;60,2,IF(N(L94)&gt;40,1,0))),"")</f>
        <v/>
      </c>
      <c r="AD94" s="33" t="str">
        <f aca="false">IF($P94=1,IF(N94="NSP",COUNTIF(Tbl_NSP,"&lt;"&amp;V94),COUNTIF(Tbl_AOAC,"&lt;"&amp;V94)),"")</f>
        <v/>
      </c>
      <c r="AE94" s="33" t="str">
        <f aca="false">IF($P94=1,COUNTIF(Tbl_Protein,"&lt;"&amp;W94),"")</f>
        <v/>
      </c>
      <c r="AF94" s="33" t="str">
        <f aca="false">IF($P94=1,IF(AND(AB94&gt;=Protein_Cap,AC94&lt;FVN_Max),"No","Yes"),"")</f>
        <v/>
      </c>
      <c r="AG94" s="33" t="str">
        <f aca="false">IF($P94=1,AB94-AC94-AD94-IF(AF94="Yes",AE94,0),"")</f>
        <v/>
      </c>
      <c r="AH94" s="33" t="str">
        <f aca="false">IF($P94=1,IF(C94="Drink",Thr_Drink,Thr_Food),"")</f>
        <v/>
      </c>
      <c r="AI94" s="37" t="str">
        <f aca="false">IF($P94=1,IF(AG94&gt;=AH94,"HFSS","Not HFSS"),"")</f>
        <v/>
      </c>
      <c r="AJ94" s="33" t="str">
        <f aca="false">IF($P94=1,IF(AI94="HFSS",AG94-AH94+1,""),"")</f>
        <v/>
      </c>
      <c r="AK94" s="37" t="str">
        <f aca="false">IF($P94=1,IF(AI94="Not HFSS",AH94-1-AG94,""),"")</f>
        <v/>
      </c>
      <c r="AL94" s="38" t="str">
        <f aca="false">IF($P94=1,IF(AND(AF94="No",AB94&lt;=Protein_Cap+1,AE94&gt;0),"Yes: lose "&amp;(AB94-Protein_Cap+1)&amp;" A point"&amp;IF(AB94-Protein_Cap+1&gt;1,"s",""),""),"")</f>
        <v/>
      </c>
      <c r="AM94" s="39" t="str">
        <f aca="false">IF($P94=1,IF(X94=0,"",(R94-INDEX(Tbl_Energy,X94))/R94),"")</f>
        <v/>
      </c>
      <c r="AN94" s="39" t="str">
        <f aca="false">IF($P94=1,IF(Y94=0,"",(S94-INDEX(Tbl_SatFat,Y94))/S94),"")</f>
        <v/>
      </c>
      <c r="AO94" s="39" t="str">
        <f aca="false">IF($P94=1,IF(Z94=0,"",(T94-INDEX(Tbl_Sugar,Z94))/T94),"")</f>
        <v/>
      </c>
      <c r="AP94" s="39" t="str">
        <f aca="false">IF($P94=1,IF(AA94=0,"",(U94-INDEX(Tbl_Sodium,AA94))/U94),"")</f>
        <v/>
      </c>
      <c r="AQ94" s="38" t="str">
        <f aca="false">IF($P94=1,IF(COUNT(AM94:AP94)=0,"",INDEX($AM$12:$AP$12,MATCH(MIN(AM94:AP94),AM94:AP94,0))&amp;": cut "&amp;TEXT(MIN(AM94:AP94),"0.0%")),"")</f>
        <v/>
      </c>
    </row>
    <row r="95" customFormat="false" ht="15" hidden="false" customHeight="false" outlineLevel="0" collapsed="false">
      <c r="A95" s="27"/>
      <c r="B95" s="27"/>
      <c r="C95" s="28" t="s">
        <v>90</v>
      </c>
      <c r="D95" s="28" t="s">
        <v>91</v>
      </c>
      <c r="E95" s="29" t="n">
        <v>1</v>
      </c>
      <c r="F95" s="30"/>
      <c r="G95" s="28" t="s">
        <v>92</v>
      </c>
      <c r="H95" s="31"/>
      <c r="I95" s="31"/>
      <c r="J95" s="29"/>
      <c r="K95" s="28" t="s">
        <v>93</v>
      </c>
      <c r="L95" s="32"/>
      <c r="M95" s="31"/>
      <c r="N95" s="28" t="s">
        <v>94</v>
      </c>
      <c r="O95" s="31"/>
      <c r="P95" s="33" t="n">
        <f aca="false">IF(AND(A95&lt;&gt;"",COUNT(F95,H95,I95,J95)=4),1,0)</f>
        <v>0</v>
      </c>
      <c r="Q95" s="34" t="str">
        <f aca="false">IF($P95=1,IF(D95="100ml",1/IF(N(E95)&gt;0,E95,1),1),"")</f>
        <v/>
      </c>
      <c r="R95" s="35" t="str">
        <f aca="false">IF($P95=1,ROUND(IF(G95="kcal",F95*KCAL_KJ,F95)*Q95,9),"")</f>
        <v/>
      </c>
      <c r="S95" s="36" t="str">
        <f aca="false">IF($P95=1,ROUND(H95*Q95,9),"")</f>
        <v/>
      </c>
      <c r="T95" s="36" t="str">
        <f aca="false">IF($P95=1,ROUND(I95*Q95,9),"")</f>
        <v/>
      </c>
      <c r="U95" s="35" t="str">
        <f aca="false">IF($P95=1,ROUND(IF(K95="mg sodium",J95,J95*SALT_NA)*Q95,9),"")</f>
        <v/>
      </c>
      <c r="V95" s="36" t="str">
        <f aca="false">IF($P95=1,ROUND(N(M95)*Q95,9),"")</f>
        <v/>
      </c>
      <c r="W95" s="36" t="str">
        <f aca="false">IF($P95=1,ROUND(N(O95)*Q95,9),"")</f>
        <v/>
      </c>
      <c r="X95" s="33" t="str">
        <f aca="false">IF($P95=1,COUNTIF(Tbl_Energy,"&lt;"&amp;R95),"")</f>
        <v/>
      </c>
      <c r="Y95" s="33" t="str">
        <f aca="false">IF($P95=1,COUNTIF(Tbl_SatFat,"&lt;"&amp;S95),"")</f>
        <v/>
      </c>
      <c r="Z95" s="33" t="str">
        <f aca="false">IF($P95=1,COUNTIF(Tbl_Sugar,"&lt;"&amp;T95),"")</f>
        <v/>
      </c>
      <c r="AA95" s="33" t="str">
        <f aca="false">IF($P95=1,COUNTIF(Tbl_Sodium,"&lt;"&amp;U95),"")</f>
        <v/>
      </c>
      <c r="AB95" s="33" t="str">
        <f aca="false">IF($P95=1,X95+Y95+Z95+AA95,"")</f>
        <v/>
      </c>
      <c r="AC95" s="33" t="str">
        <f aca="false">IF($P95=1,IF(N(L95)&gt;80,5,IF(N(L95)&gt;60,2,IF(N(L95)&gt;40,1,0))),"")</f>
        <v/>
      </c>
      <c r="AD95" s="33" t="str">
        <f aca="false">IF($P95=1,IF(N95="NSP",COUNTIF(Tbl_NSP,"&lt;"&amp;V95),COUNTIF(Tbl_AOAC,"&lt;"&amp;V95)),"")</f>
        <v/>
      </c>
      <c r="AE95" s="33" t="str">
        <f aca="false">IF($P95=1,COUNTIF(Tbl_Protein,"&lt;"&amp;W95),"")</f>
        <v/>
      </c>
      <c r="AF95" s="33" t="str">
        <f aca="false">IF($P95=1,IF(AND(AB95&gt;=Protein_Cap,AC95&lt;FVN_Max),"No","Yes"),"")</f>
        <v/>
      </c>
      <c r="AG95" s="33" t="str">
        <f aca="false">IF($P95=1,AB95-AC95-AD95-IF(AF95="Yes",AE95,0),"")</f>
        <v/>
      </c>
      <c r="AH95" s="33" t="str">
        <f aca="false">IF($P95=1,IF(C95="Drink",Thr_Drink,Thr_Food),"")</f>
        <v/>
      </c>
      <c r="AI95" s="37" t="str">
        <f aca="false">IF($P95=1,IF(AG95&gt;=AH95,"HFSS","Not HFSS"),"")</f>
        <v/>
      </c>
      <c r="AJ95" s="33" t="str">
        <f aca="false">IF($P95=1,IF(AI95="HFSS",AG95-AH95+1,""),"")</f>
        <v/>
      </c>
      <c r="AK95" s="37" t="str">
        <f aca="false">IF($P95=1,IF(AI95="Not HFSS",AH95-1-AG95,""),"")</f>
        <v/>
      </c>
      <c r="AL95" s="38" t="str">
        <f aca="false">IF($P95=1,IF(AND(AF95="No",AB95&lt;=Protein_Cap+1,AE95&gt;0),"Yes: lose "&amp;(AB95-Protein_Cap+1)&amp;" A point"&amp;IF(AB95-Protein_Cap+1&gt;1,"s",""),""),"")</f>
        <v/>
      </c>
      <c r="AM95" s="39" t="str">
        <f aca="false">IF($P95=1,IF(X95=0,"",(R95-INDEX(Tbl_Energy,X95))/R95),"")</f>
        <v/>
      </c>
      <c r="AN95" s="39" t="str">
        <f aca="false">IF($P95=1,IF(Y95=0,"",(S95-INDEX(Tbl_SatFat,Y95))/S95),"")</f>
        <v/>
      </c>
      <c r="AO95" s="39" t="str">
        <f aca="false">IF($P95=1,IF(Z95=0,"",(T95-INDEX(Tbl_Sugar,Z95))/T95),"")</f>
        <v/>
      </c>
      <c r="AP95" s="39" t="str">
        <f aca="false">IF($P95=1,IF(AA95=0,"",(U95-INDEX(Tbl_Sodium,AA95))/U95),"")</f>
        <v/>
      </c>
      <c r="AQ95" s="38" t="str">
        <f aca="false">IF($P95=1,IF(COUNT(AM95:AP95)=0,"",INDEX($AM$12:$AP$12,MATCH(MIN(AM95:AP95),AM95:AP95,0))&amp;": cut "&amp;TEXT(MIN(AM95:AP95),"0.0%")),"")</f>
        <v/>
      </c>
    </row>
    <row r="96" customFormat="false" ht="15" hidden="false" customHeight="false" outlineLevel="0" collapsed="false">
      <c r="A96" s="27"/>
      <c r="B96" s="27"/>
      <c r="C96" s="28" t="s">
        <v>90</v>
      </c>
      <c r="D96" s="28" t="s">
        <v>91</v>
      </c>
      <c r="E96" s="29" t="n">
        <v>1</v>
      </c>
      <c r="F96" s="30"/>
      <c r="G96" s="28" t="s">
        <v>92</v>
      </c>
      <c r="H96" s="31"/>
      <c r="I96" s="31"/>
      <c r="J96" s="29"/>
      <c r="K96" s="28" t="s">
        <v>93</v>
      </c>
      <c r="L96" s="32"/>
      <c r="M96" s="31"/>
      <c r="N96" s="28" t="s">
        <v>94</v>
      </c>
      <c r="O96" s="31"/>
      <c r="P96" s="33" t="n">
        <f aca="false">IF(AND(A96&lt;&gt;"",COUNT(F96,H96,I96,J96)=4),1,0)</f>
        <v>0</v>
      </c>
      <c r="Q96" s="34" t="str">
        <f aca="false">IF($P96=1,IF(D96="100ml",1/IF(N(E96)&gt;0,E96,1),1),"")</f>
        <v/>
      </c>
      <c r="R96" s="35" t="str">
        <f aca="false">IF($P96=1,ROUND(IF(G96="kcal",F96*KCAL_KJ,F96)*Q96,9),"")</f>
        <v/>
      </c>
      <c r="S96" s="36" t="str">
        <f aca="false">IF($P96=1,ROUND(H96*Q96,9),"")</f>
        <v/>
      </c>
      <c r="T96" s="36" t="str">
        <f aca="false">IF($P96=1,ROUND(I96*Q96,9),"")</f>
        <v/>
      </c>
      <c r="U96" s="35" t="str">
        <f aca="false">IF($P96=1,ROUND(IF(K96="mg sodium",J96,J96*SALT_NA)*Q96,9),"")</f>
        <v/>
      </c>
      <c r="V96" s="36" t="str">
        <f aca="false">IF($P96=1,ROUND(N(M96)*Q96,9),"")</f>
        <v/>
      </c>
      <c r="W96" s="36" t="str">
        <f aca="false">IF($P96=1,ROUND(N(O96)*Q96,9),"")</f>
        <v/>
      </c>
      <c r="X96" s="33" t="str">
        <f aca="false">IF($P96=1,COUNTIF(Tbl_Energy,"&lt;"&amp;R96),"")</f>
        <v/>
      </c>
      <c r="Y96" s="33" t="str">
        <f aca="false">IF($P96=1,COUNTIF(Tbl_SatFat,"&lt;"&amp;S96),"")</f>
        <v/>
      </c>
      <c r="Z96" s="33" t="str">
        <f aca="false">IF($P96=1,COUNTIF(Tbl_Sugar,"&lt;"&amp;T96),"")</f>
        <v/>
      </c>
      <c r="AA96" s="33" t="str">
        <f aca="false">IF($P96=1,COUNTIF(Tbl_Sodium,"&lt;"&amp;U96),"")</f>
        <v/>
      </c>
      <c r="AB96" s="33" t="str">
        <f aca="false">IF($P96=1,X96+Y96+Z96+AA96,"")</f>
        <v/>
      </c>
      <c r="AC96" s="33" t="str">
        <f aca="false">IF($P96=1,IF(N(L96)&gt;80,5,IF(N(L96)&gt;60,2,IF(N(L96)&gt;40,1,0))),"")</f>
        <v/>
      </c>
      <c r="AD96" s="33" t="str">
        <f aca="false">IF($P96=1,IF(N96="NSP",COUNTIF(Tbl_NSP,"&lt;"&amp;V96),COUNTIF(Tbl_AOAC,"&lt;"&amp;V96)),"")</f>
        <v/>
      </c>
      <c r="AE96" s="33" t="str">
        <f aca="false">IF($P96=1,COUNTIF(Tbl_Protein,"&lt;"&amp;W96),"")</f>
        <v/>
      </c>
      <c r="AF96" s="33" t="str">
        <f aca="false">IF($P96=1,IF(AND(AB96&gt;=Protein_Cap,AC96&lt;FVN_Max),"No","Yes"),"")</f>
        <v/>
      </c>
      <c r="AG96" s="33" t="str">
        <f aca="false">IF($P96=1,AB96-AC96-AD96-IF(AF96="Yes",AE96,0),"")</f>
        <v/>
      </c>
      <c r="AH96" s="33" t="str">
        <f aca="false">IF($P96=1,IF(C96="Drink",Thr_Drink,Thr_Food),"")</f>
        <v/>
      </c>
      <c r="AI96" s="37" t="str">
        <f aca="false">IF($P96=1,IF(AG96&gt;=AH96,"HFSS","Not HFSS"),"")</f>
        <v/>
      </c>
      <c r="AJ96" s="33" t="str">
        <f aca="false">IF($P96=1,IF(AI96="HFSS",AG96-AH96+1,""),"")</f>
        <v/>
      </c>
      <c r="AK96" s="37" t="str">
        <f aca="false">IF($P96=1,IF(AI96="Not HFSS",AH96-1-AG96,""),"")</f>
        <v/>
      </c>
      <c r="AL96" s="38" t="str">
        <f aca="false">IF($P96=1,IF(AND(AF96="No",AB96&lt;=Protein_Cap+1,AE96&gt;0),"Yes: lose "&amp;(AB96-Protein_Cap+1)&amp;" A point"&amp;IF(AB96-Protein_Cap+1&gt;1,"s",""),""),"")</f>
        <v/>
      </c>
      <c r="AM96" s="39" t="str">
        <f aca="false">IF($P96=1,IF(X96=0,"",(R96-INDEX(Tbl_Energy,X96))/R96),"")</f>
        <v/>
      </c>
      <c r="AN96" s="39" t="str">
        <f aca="false">IF($P96=1,IF(Y96=0,"",(S96-INDEX(Tbl_SatFat,Y96))/S96),"")</f>
        <v/>
      </c>
      <c r="AO96" s="39" t="str">
        <f aca="false">IF($P96=1,IF(Z96=0,"",(T96-INDEX(Tbl_Sugar,Z96))/T96),"")</f>
        <v/>
      </c>
      <c r="AP96" s="39" t="str">
        <f aca="false">IF($P96=1,IF(AA96=0,"",(U96-INDEX(Tbl_Sodium,AA96))/U96),"")</f>
        <v/>
      </c>
      <c r="AQ96" s="38" t="str">
        <f aca="false">IF($P96=1,IF(COUNT(AM96:AP96)=0,"",INDEX($AM$12:$AP$12,MATCH(MIN(AM96:AP96),AM96:AP96,0))&amp;": cut "&amp;TEXT(MIN(AM96:AP96),"0.0%")),"")</f>
        <v/>
      </c>
    </row>
    <row r="97" customFormat="false" ht="15" hidden="false" customHeight="false" outlineLevel="0" collapsed="false">
      <c r="A97" s="27"/>
      <c r="B97" s="27"/>
      <c r="C97" s="28" t="s">
        <v>90</v>
      </c>
      <c r="D97" s="28" t="s">
        <v>91</v>
      </c>
      <c r="E97" s="29" t="n">
        <v>1</v>
      </c>
      <c r="F97" s="30"/>
      <c r="G97" s="28" t="s">
        <v>92</v>
      </c>
      <c r="H97" s="31"/>
      <c r="I97" s="31"/>
      <c r="J97" s="29"/>
      <c r="K97" s="28" t="s">
        <v>93</v>
      </c>
      <c r="L97" s="32"/>
      <c r="M97" s="31"/>
      <c r="N97" s="28" t="s">
        <v>94</v>
      </c>
      <c r="O97" s="31"/>
      <c r="P97" s="33" t="n">
        <f aca="false">IF(AND(A97&lt;&gt;"",COUNT(F97,H97,I97,J97)=4),1,0)</f>
        <v>0</v>
      </c>
      <c r="Q97" s="34" t="str">
        <f aca="false">IF($P97=1,IF(D97="100ml",1/IF(N(E97)&gt;0,E97,1),1),"")</f>
        <v/>
      </c>
      <c r="R97" s="35" t="str">
        <f aca="false">IF($P97=1,ROUND(IF(G97="kcal",F97*KCAL_KJ,F97)*Q97,9),"")</f>
        <v/>
      </c>
      <c r="S97" s="36" t="str">
        <f aca="false">IF($P97=1,ROUND(H97*Q97,9),"")</f>
        <v/>
      </c>
      <c r="T97" s="36" t="str">
        <f aca="false">IF($P97=1,ROUND(I97*Q97,9),"")</f>
        <v/>
      </c>
      <c r="U97" s="35" t="str">
        <f aca="false">IF($P97=1,ROUND(IF(K97="mg sodium",J97,J97*SALT_NA)*Q97,9),"")</f>
        <v/>
      </c>
      <c r="V97" s="36" t="str">
        <f aca="false">IF($P97=1,ROUND(N(M97)*Q97,9),"")</f>
        <v/>
      </c>
      <c r="W97" s="36" t="str">
        <f aca="false">IF($P97=1,ROUND(N(O97)*Q97,9),"")</f>
        <v/>
      </c>
      <c r="X97" s="33" t="str">
        <f aca="false">IF($P97=1,COUNTIF(Tbl_Energy,"&lt;"&amp;R97),"")</f>
        <v/>
      </c>
      <c r="Y97" s="33" t="str">
        <f aca="false">IF($P97=1,COUNTIF(Tbl_SatFat,"&lt;"&amp;S97),"")</f>
        <v/>
      </c>
      <c r="Z97" s="33" t="str">
        <f aca="false">IF($P97=1,COUNTIF(Tbl_Sugar,"&lt;"&amp;T97),"")</f>
        <v/>
      </c>
      <c r="AA97" s="33" t="str">
        <f aca="false">IF($P97=1,COUNTIF(Tbl_Sodium,"&lt;"&amp;U97),"")</f>
        <v/>
      </c>
      <c r="AB97" s="33" t="str">
        <f aca="false">IF($P97=1,X97+Y97+Z97+AA97,"")</f>
        <v/>
      </c>
      <c r="AC97" s="33" t="str">
        <f aca="false">IF($P97=1,IF(N(L97)&gt;80,5,IF(N(L97)&gt;60,2,IF(N(L97)&gt;40,1,0))),"")</f>
        <v/>
      </c>
      <c r="AD97" s="33" t="str">
        <f aca="false">IF($P97=1,IF(N97="NSP",COUNTIF(Tbl_NSP,"&lt;"&amp;V97),COUNTIF(Tbl_AOAC,"&lt;"&amp;V97)),"")</f>
        <v/>
      </c>
      <c r="AE97" s="33" t="str">
        <f aca="false">IF($P97=1,COUNTIF(Tbl_Protein,"&lt;"&amp;W97),"")</f>
        <v/>
      </c>
      <c r="AF97" s="33" t="str">
        <f aca="false">IF($P97=1,IF(AND(AB97&gt;=Protein_Cap,AC97&lt;FVN_Max),"No","Yes"),"")</f>
        <v/>
      </c>
      <c r="AG97" s="33" t="str">
        <f aca="false">IF($P97=1,AB97-AC97-AD97-IF(AF97="Yes",AE97,0),"")</f>
        <v/>
      </c>
      <c r="AH97" s="33" t="str">
        <f aca="false">IF($P97=1,IF(C97="Drink",Thr_Drink,Thr_Food),"")</f>
        <v/>
      </c>
      <c r="AI97" s="37" t="str">
        <f aca="false">IF($P97=1,IF(AG97&gt;=AH97,"HFSS","Not HFSS"),"")</f>
        <v/>
      </c>
      <c r="AJ97" s="33" t="str">
        <f aca="false">IF($P97=1,IF(AI97="HFSS",AG97-AH97+1,""),"")</f>
        <v/>
      </c>
      <c r="AK97" s="37" t="str">
        <f aca="false">IF($P97=1,IF(AI97="Not HFSS",AH97-1-AG97,""),"")</f>
        <v/>
      </c>
      <c r="AL97" s="38" t="str">
        <f aca="false">IF($P97=1,IF(AND(AF97="No",AB97&lt;=Protein_Cap+1,AE97&gt;0),"Yes: lose "&amp;(AB97-Protein_Cap+1)&amp;" A point"&amp;IF(AB97-Protein_Cap+1&gt;1,"s",""),""),"")</f>
        <v/>
      </c>
      <c r="AM97" s="39" t="str">
        <f aca="false">IF($P97=1,IF(X97=0,"",(R97-INDEX(Tbl_Energy,X97))/R97),"")</f>
        <v/>
      </c>
      <c r="AN97" s="39" t="str">
        <f aca="false">IF($P97=1,IF(Y97=0,"",(S97-INDEX(Tbl_SatFat,Y97))/S97),"")</f>
        <v/>
      </c>
      <c r="AO97" s="39" t="str">
        <f aca="false">IF($P97=1,IF(Z97=0,"",(T97-INDEX(Tbl_Sugar,Z97))/T97),"")</f>
        <v/>
      </c>
      <c r="AP97" s="39" t="str">
        <f aca="false">IF($P97=1,IF(AA97=0,"",(U97-INDEX(Tbl_Sodium,AA97))/U97),"")</f>
        <v/>
      </c>
      <c r="AQ97" s="38" t="str">
        <f aca="false">IF($P97=1,IF(COUNT(AM97:AP97)=0,"",INDEX($AM$12:$AP$12,MATCH(MIN(AM97:AP97),AM97:AP97,0))&amp;": cut "&amp;TEXT(MIN(AM97:AP97),"0.0%")),"")</f>
        <v/>
      </c>
    </row>
    <row r="98" customFormat="false" ht="15" hidden="false" customHeight="false" outlineLevel="0" collapsed="false">
      <c r="A98" s="27"/>
      <c r="B98" s="27"/>
      <c r="C98" s="28" t="s">
        <v>90</v>
      </c>
      <c r="D98" s="28" t="s">
        <v>91</v>
      </c>
      <c r="E98" s="29" t="n">
        <v>1</v>
      </c>
      <c r="F98" s="30"/>
      <c r="G98" s="28" t="s">
        <v>92</v>
      </c>
      <c r="H98" s="31"/>
      <c r="I98" s="31"/>
      <c r="J98" s="29"/>
      <c r="K98" s="28" t="s">
        <v>93</v>
      </c>
      <c r="L98" s="32"/>
      <c r="M98" s="31"/>
      <c r="N98" s="28" t="s">
        <v>94</v>
      </c>
      <c r="O98" s="31"/>
      <c r="P98" s="33" t="n">
        <f aca="false">IF(AND(A98&lt;&gt;"",COUNT(F98,H98,I98,J98)=4),1,0)</f>
        <v>0</v>
      </c>
      <c r="Q98" s="34" t="str">
        <f aca="false">IF($P98=1,IF(D98="100ml",1/IF(N(E98)&gt;0,E98,1),1),"")</f>
        <v/>
      </c>
      <c r="R98" s="35" t="str">
        <f aca="false">IF($P98=1,ROUND(IF(G98="kcal",F98*KCAL_KJ,F98)*Q98,9),"")</f>
        <v/>
      </c>
      <c r="S98" s="36" t="str">
        <f aca="false">IF($P98=1,ROUND(H98*Q98,9),"")</f>
        <v/>
      </c>
      <c r="T98" s="36" t="str">
        <f aca="false">IF($P98=1,ROUND(I98*Q98,9),"")</f>
        <v/>
      </c>
      <c r="U98" s="35" t="str">
        <f aca="false">IF($P98=1,ROUND(IF(K98="mg sodium",J98,J98*SALT_NA)*Q98,9),"")</f>
        <v/>
      </c>
      <c r="V98" s="36" t="str">
        <f aca="false">IF($P98=1,ROUND(N(M98)*Q98,9),"")</f>
        <v/>
      </c>
      <c r="W98" s="36" t="str">
        <f aca="false">IF($P98=1,ROUND(N(O98)*Q98,9),"")</f>
        <v/>
      </c>
      <c r="X98" s="33" t="str">
        <f aca="false">IF($P98=1,COUNTIF(Tbl_Energy,"&lt;"&amp;R98),"")</f>
        <v/>
      </c>
      <c r="Y98" s="33" t="str">
        <f aca="false">IF($P98=1,COUNTIF(Tbl_SatFat,"&lt;"&amp;S98),"")</f>
        <v/>
      </c>
      <c r="Z98" s="33" t="str">
        <f aca="false">IF($P98=1,COUNTIF(Tbl_Sugar,"&lt;"&amp;T98),"")</f>
        <v/>
      </c>
      <c r="AA98" s="33" t="str">
        <f aca="false">IF($P98=1,COUNTIF(Tbl_Sodium,"&lt;"&amp;U98),"")</f>
        <v/>
      </c>
      <c r="AB98" s="33" t="str">
        <f aca="false">IF($P98=1,X98+Y98+Z98+AA98,"")</f>
        <v/>
      </c>
      <c r="AC98" s="33" t="str">
        <f aca="false">IF($P98=1,IF(N(L98)&gt;80,5,IF(N(L98)&gt;60,2,IF(N(L98)&gt;40,1,0))),"")</f>
        <v/>
      </c>
      <c r="AD98" s="33" t="str">
        <f aca="false">IF($P98=1,IF(N98="NSP",COUNTIF(Tbl_NSP,"&lt;"&amp;V98),COUNTIF(Tbl_AOAC,"&lt;"&amp;V98)),"")</f>
        <v/>
      </c>
      <c r="AE98" s="33" t="str">
        <f aca="false">IF($P98=1,COUNTIF(Tbl_Protein,"&lt;"&amp;W98),"")</f>
        <v/>
      </c>
      <c r="AF98" s="33" t="str">
        <f aca="false">IF($P98=1,IF(AND(AB98&gt;=Protein_Cap,AC98&lt;FVN_Max),"No","Yes"),"")</f>
        <v/>
      </c>
      <c r="AG98" s="33" t="str">
        <f aca="false">IF($P98=1,AB98-AC98-AD98-IF(AF98="Yes",AE98,0),"")</f>
        <v/>
      </c>
      <c r="AH98" s="33" t="str">
        <f aca="false">IF($P98=1,IF(C98="Drink",Thr_Drink,Thr_Food),"")</f>
        <v/>
      </c>
      <c r="AI98" s="37" t="str">
        <f aca="false">IF($P98=1,IF(AG98&gt;=AH98,"HFSS","Not HFSS"),"")</f>
        <v/>
      </c>
      <c r="AJ98" s="33" t="str">
        <f aca="false">IF($P98=1,IF(AI98="HFSS",AG98-AH98+1,""),"")</f>
        <v/>
      </c>
      <c r="AK98" s="37" t="str">
        <f aca="false">IF($P98=1,IF(AI98="Not HFSS",AH98-1-AG98,""),"")</f>
        <v/>
      </c>
      <c r="AL98" s="38" t="str">
        <f aca="false">IF($P98=1,IF(AND(AF98="No",AB98&lt;=Protein_Cap+1,AE98&gt;0),"Yes: lose "&amp;(AB98-Protein_Cap+1)&amp;" A point"&amp;IF(AB98-Protein_Cap+1&gt;1,"s",""),""),"")</f>
        <v/>
      </c>
      <c r="AM98" s="39" t="str">
        <f aca="false">IF($P98=1,IF(X98=0,"",(R98-INDEX(Tbl_Energy,X98))/R98),"")</f>
        <v/>
      </c>
      <c r="AN98" s="39" t="str">
        <f aca="false">IF($P98=1,IF(Y98=0,"",(S98-INDEX(Tbl_SatFat,Y98))/S98),"")</f>
        <v/>
      </c>
      <c r="AO98" s="39" t="str">
        <f aca="false">IF($P98=1,IF(Z98=0,"",(T98-INDEX(Tbl_Sugar,Z98))/T98),"")</f>
        <v/>
      </c>
      <c r="AP98" s="39" t="str">
        <f aca="false">IF($P98=1,IF(AA98=0,"",(U98-INDEX(Tbl_Sodium,AA98))/U98),"")</f>
        <v/>
      </c>
      <c r="AQ98" s="38" t="str">
        <f aca="false">IF($P98=1,IF(COUNT(AM98:AP98)=0,"",INDEX($AM$12:$AP$12,MATCH(MIN(AM98:AP98),AM98:AP98,0))&amp;": cut "&amp;TEXT(MIN(AM98:AP98),"0.0%")),"")</f>
        <v/>
      </c>
    </row>
    <row r="99" customFormat="false" ht="15" hidden="false" customHeight="false" outlineLevel="0" collapsed="false">
      <c r="A99" s="27"/>
      <c r="B99" s="27"/>
      <c r="C99" s="28" t="s">
        <v>90</v>
      </c>
      <c r="D99" s="28" t="s">
        <v>91</v>
      </c>
      <c r="E99" s="29" t="n">
        <v>1</v>
      </c>
      <c r="F99" s="30"/>
      <c r="G99" s="28" t="s">
        <v>92</v>
      </c>
      <c r="H99" s="31"/>
      <c r="I99" s="31"/>
      <c r="J99" s="29"/>
      <c r="K99" s="28" t="s">
        <v>93</v>
      </c>
      <c r="L99" s="32"/>
      <c r="M99" s="31"/>
      <c r="N99" s="28" t="s">
        <v>94</v>
      </c>
      <c r="O99" s="31"/>
      <c r="P99" s="33" t="n">
        <f aca="false">IF(AND(A99&lt;&gt;"",COUNT(F99,H99,I99,J99)=4),1,0)</f>
        <v>0</v>
      </c>
      <c r="Q99" s="34" t="str">
        <f aca="false">IF($P99=1,IF(D99="100ml",1/IF(N(E99)&gt;0,E99,1),1),"")</f>
        <v/>
      </c>
      <c r="R99" s="35" t="str">
        <f aca="false">IF($P99=1,ROUND(IF(G99="kcal",F99*KCAL_KJ,F99)*Q99,9),"")</f>
        <v/>
      </c>
      <c r="S99" s="36" t="str">
        <f aca="false">IF($P99=1,ROUND(H99*Q99,9),"")</f>
        <v/>
      </c>
      <c r="T99" s="36" t="str">
        <f aca="false">IF($P99=1,ROUND(I99*Q99,9),"")</f>
        <v/>
      </c>
      <c r="U99" s="35" t="str">
        <f aca="false">IF($P99=1,ROUND(IF(K99="mg sodium",J99,J99*SALT_NA)*Q99,9),"")</f>
        <v/>
      </c>
      <c r="V99" s="36" t="str">
        <f aca="false">IF($P99=1,ROUND(N(M99)*Q99,9),"")</f>
        <v/>
      </c>
      <c r="W99" s="36" t="str">
        <f aca="false">IF($P99=1,ROUND(N(O99)*Q99,9),"")</f>
        <v/>
      </c>
      <c r="X99" s="33" t="str">
        <f aca="false">IF($P99=1,COUNTIF(Tbl_Energy,"&lt;"&amp;R99),"")</f>
        <v/>
      </c>
      <c r="Y99" s="33" t="str">
        <f aca="false">IF($P99=1,COUNTIF(Tbl_SatFat,"&lt;"&amp;S99),"")</f>
        <v/>
      </c>
      <c r="Z99" s="33" t="str">
        <f aca="false">IF($P99=1,COUNTIF(Tbl_Sugar,"&lt;"&amp;T99),"")</f>
        <v/>
      </c>
      <c r="AA99" s="33" t="str">
        <f aca="false">IF($P99=1,COUNTIF(Tbl_Sodium,"&lt;"&amp;U99),"")</f>
        <v/>
      </c>
      <c r="AB99" s="33" t="str">
        <f aca="false">IF($P99=1,X99+Y99+Z99+AA99,"")</f>
        <v/>
      </c>
      <c r="AC99" s="33" t="str">
        <f aca="false">IF($P99=1,IF(N(L99)&gt;80,5,IF(N(L99)&gt;60,2,IF(N(L99)&gt;40,1,0))),"")</f>
        <v/>
      </c>
      <c r="AD99" s="33" t="str">
        <f aca="false">IF($P99=1,IF(N99="NSP",COUNTIF(Tbl_NSP,"&lt;"&amp;V99),COUNTIF(Tbl_AOAC,"&lt;"&amp;V99)),"")</f>
        <v/>
      </c>
      <c r="AE99" s="33" t="str">
        <f aca="false">IF($P99=1,COUNTIF(Tbl_Protein,"&lt;"&amp;W99),"")</f>
        <v/>
      </c>
      <c r="AF99" s="33" t="str">
        <f aca="false">IF($P99=1,IF(AND(AB99&gt;=Protein_Cap,AC99&lt;FVN_Max),"No","Yes"),"")</f>
        <v/>
      </c>
      <c r="AG99" s="33" t="str">
        <f aca="false">IF($P99=1,AB99-AC99-AD99-IF(AF99="Yes",AE99,0),"")</f>
        <v/>
      </c>
      <c r="AH99" s="33" t="str">
        <f aca="false">IF($P99=1,IF(C99="Drink",Thr_Drink,Thr_Food),"")</f>
        <v/>
      </c>
      <c r="AI99" s="37" t="str">
        <f aca="false">IF($P99=1,IF(AG99&gt;=AH99,"HFSS","Not HFSS"),"")</f>
        <v/>
      </c>
      <c r="AJ99" s="33" t="str">
        <f aca="false">IF($P99=1,IF(AI99="HFSS",AG99-AH99+1,""),"")</f>
        <v/>
      </c>
      <c r="AK99" s="37" t="str">
        <f aca="false">IF($P99=1,IF(AI99="Not HFSS",AH99-1-AG99,""),"")</f>
        <v/>
      </c>
      <c r="AL99" s="38" t="str">
        <f aca="false">IF($P99=1,IF(AND(AF99="No",AB99&lt;=Protein_Cap+1,AE99&gt;0),"Yes: lose "&amp;(AB99-Protein_Cap+1)&amp;" A point"&amp;IF(AB99-Protein_Cap+1&gt;1,"s",""),""),"")</f>
        <v/>
      </c>
      <c r="AM99" s="39" t="str">
        <f aca="false">IF($P99=1,IF(X99=0,"",(R99-INDEX(Tbl_Energy,X99))/R99),"")</f>
        <v/>
      </c>
      <c r="AN99" s="39" t="str">
        <f aca="false">IF($P99=1,IF(Y99=0,"",(S99-INDEX(Tbl_SatFat,Y99))/S99),"")</f>
        <v/>
      </c>
      <c r="AO99" s="39" t="str">
        <f aca="false">IF($P99=1,IF(Z99=0,"",(T99-INDEX(Tbl_Sugar,Z99))/T99),"")</f>
        <v/>
      </c>
      <c r="AP99" s="39" t="str">
        <f aca="false">IF($P99=1,IF(AA99=0,"",(U99-INDEX(Tbl_Sodium,AA99))/U99),"")</f>
        <v/>
      </c>
      <c r="AQ99" s="38" t="str">
        <f aca="false">IF($P99=1,IF(COUNT(AM99:AP99)=0,"",INDEX($AM$12:$AP$12,MATCH(MIN(AM99:AP99),AM99:AP99,0))&amp;": cut "&amp;TEXT(MIN(AM99:AP99),"0.0%")),"")</f>
        <v/>
      </c>
    </row>
    <row r="100" customFormat="false" ht="15" hidden="false" customHeight="false" outlineLevel="0" collapsed="false">
      <c r="A100" s="27"/>
      <c r="B100" s="27"/>
      <c r="C100" s="28" t="s">
        <v>90</v>
      </c>
      <c r="D100" s="28" t="s">
        <v>91</v>
      </c>
      <c r="E100" s="29" t="n">
        <v>1</v>
      </c>
      <c r="F100" s="30"/>
      <c r="G100" s="28" t="s">
        <v>92</v>
      </c>
      <c r="H100" s="31"/>
      <c r="I100" s="31"/>
      <c r="J100" s="29"/>
      <c r="K100" s="28" t="s">
        <v>93</v>
      </c>
      <c r="L100" s="32"/>
      <c r="M100" s="31"/>
      <c r="N100" s="28" t="s">
        <v>94</v>
      </c>
      <c r="O100" s="31"/>
      <c r="P100" s="33" t="n">
        <f aca="false">IF(AND(A100&lt;&gt;"",COUNT(F100,H100,I100,J100)=4),1,0)</f>
        <v>0</v>
      </c>
      <c r="Q100" s="34" t="str">
        <f aca="false">IF($P100=1,IF(D100="100ml",1/IF(N(E100)&gt;0,E100,1),1),"")</f>
        <v/>
      </c>
      <c r="R100" s="35" t="str">
        <f aca="false">IF($P100=1,ROUND(IF(G100="kcal",F100*KCAL_KJ,F100)*Q100,9),"")</f>
        <v/>
      </c>
      <c r="S100" s="36" t="str">
        <f aca="false">IF($P100=1,ROUND(H100*Q100,9),"")</f>
        <v/>
      </c>
      <c r="T100" s="36" t="str">
        <f aca="false">IF($P100=1,ROUND(I100*Q100,9),"")</f>
        <v/>
      </c>
      <c r="U100" s="35" t="str">
        <f aca="false">IF($P100=1,ROUND(IF(K100="mg sodium",J100,J100*SALT_NA)*Q100,9),"")</f>
        <v/>
      </c>
      <c r="V100" s="36" t="str">
        <f aca="false">IF($P100=1,ROUND(N(M100)*Q100,9),"")</f>
        <v/>
      </c>
      <c r="W100" s="36" t="str">
        <f aca="false">IF($P100=1,ROUND(N(O100)*Q100,9),"")</f>
        <v/>
      </c>
      <c r="X100" s="33" t="str">
        <f aca="false">IF($P100=1,COUNTIF(Tbl_Energy,"&lt;"&amp;R100),"")</f>
        <v/>
      </c>
      <c r="Y100" s="33" t="str">
        <f aca="false">IF($P100=1,COUNTIF(Tbl_SatFat,"&lt;"&amp;S100),"")</f>
        <v/>
      </c>
      <c r="Z100" s="33" t="str">
        <f aca="false">IF($P100=1,COUNTIF(Tbl_Sugar,"&lt;"&amp;T100),"")</f>
        <v/>
      </c>
      <c r="AA100" s="33" t="str">
        <f aca="false">IF($P100=1,COUNTIF(Tbl_Sodium,"&lt;"&amp;U100),"")</f>
        <v/>
      </c>
      <c r="AB100" s="33" t="str">
        <f aca="false">IF($P100=1,X100+Y100+Z100+AA100,"")</f>
        <v/>
      </c>
      <c r="AC100" s="33" t="str">
        <f aca="false">IF($P100=1,IF(N(L100)&gt;80,5,IF(N(L100)&gt;60,2,IF(N(L100)&gt;40,1,0))),"")</f>
        <v/>
      </c>
      <c r="AD100" s="33" t="str">
        <f aca="false">IF($P100=1,IF(N100="NSP",COUNTIF(Tbl_NSP,"&lt;"&amp;V100),COUNTIF(Tbl_AOAC,"&lt;"&amp;V100)),"")</f>
        <v/>
      </c>
      <c r="AE100" s="33" t="str">
        <f aca="false">IF($P100=1,COUNTIF(Tbl_Protein,"&lt;"&amp;W100),"")</f>
        <v/>
      </c>
      <c r="AF100" s="33" t="str">
        <f aca="false">IF($P100=1,IF(AND(AB100&gt;=Protein_Cap,AC100&lt;FVN_Max),"No","Yes"),"")</f>
        <v/>
      </c>
      <c r="AG100" s="33" t="str">
        <f aca="false">IF($P100=1,AB100-AC100-AD100-IF(AF100="Yes",AE100,0),"")</f>
        <v/>
      </c>
      <c r="AH100" s="33" t="str">
        <f aca="false">IF($P100=1,IF(C100="Drink",Thr_Drink,Thr_Food),"")</f>
        <v/>
      </c>
      <c r="AI100" s="37" t="str">
        <f aca="false">IF($P100=1,IF(AG100&gt;=AH100,"HFSS","Not HFSS"),"")</f>
        <v/>
      </c>
      <c r="AJ100" s="33" t="str">
        <f aca="false">IF($P100=1,IF(AI100="HFSS",AG100-AH100+1,""),"")</f>
        <v/>
      </c>
      <c r="AK100" s="37" t="str">
        <f aca="false">IF($P100=1,IF(AI100="Not HFSS",AH100-1-AG100,""),"")</f>
        <v/>
      </c>
      <c r="AL100" s="38" t="str">
        <f aca="false">IF($P100=1,IF(AND(AF100="No",AB100&lt;=Protein_Cap+1,AE100&gt;0),"Yes: lose "&amp;(AB100-Protein_Cap+1)&amp;" A point"&amp;IF(AB100-Protein_Cap+1&gt;1,"s",""),""),"")</f>
        <v/>
      </c>
      <c r="AM100" s="39" t="str">
        <f aca="false">IF($P100=1,IF(X100=0,"",(R100-INDEX(Tbl_Energy,X100))/R100),"")</f>
        <v/>
      </c>
      <c r="AN100" s="39" t="str">
        <f aca="false">IF($P100=1,IF(Y100=0,"",(S100-INDEX(Tbl_SatFat,Y100))/S100),"")</f>
        <v/>
      </c>
      <c r="AO100" s="39" t="str">
        <f aca="false">IF($P100=1,IF(Z100=0,"",(T100-INDEX(Tbl_Sugar,Z100))/T100),"")</f>
        <v/>
      </c>
      <c r="AP100" s="39" t="str">
        <f aca="false">IF($P100=1,IF(AA100=0,"",(U100-INDEX(Tbl_Sodium,AA100))/U100),"")</f>
        <v/>
      </c>
      <c r="AQ100" s="38" t="str">
        <f aca="false">IF($P100=1,IF(COUNT(AM100:AP100)=0,"",INDEX($AM$12:$AP$12,MATCH(MIN(AM100:AP100),AM100:AP100,0))&amp;": cut "&amp;TEXT(MIN(AM100:AP100),"0.0%")),"")</f>
        <v/>
      </c>
    </row>
    <row r="101" customFormat="false" ht="15" hidden="false" customHeight="false" outlineLevel="0" collapsed="false">
      <c r="A101" s="27"/>
      <c r="B101" s="27"/>
      <c r="C101" s="28" t="s">
        <v>90</v>
      </c>
      <c r="D101" s="28" t="s">
        <v>91</v>
      </c>
      <c r="E101" s="29" t="n">
        <v>1</v>
      </c>
      <c r="F101" s="30"/>
      <c r="G101" s="28" t="s">
        <v>92</v>
      </c>
      <c r="H101" s="31"/>
      <c r="I101" s="31"/>
      <c r="J101" s="29"/>
      <c r="K101" s="28" t="s">
        <v>93</v>
      </c>
      <c r="L101" s="32"/>
      <c r="M101" s="31"/>
      <c r="N101" s="28" t="s">
        <v>94</v>
      </c>
      <c r="O101" s="31"/>
      <c r="P101" s="33" t="n">
        <f aca="false">IF(AND(A101&lt;&gt;"",COUNT(F101,H101,I101,J101)=4),1,0)</f>
        <v>0</v>
      </c>
      <c r="Q101" s="34" t="str">
        <f aca="false">IF($P101=1,IF(D101="100ml",1/IF(N(E101)&gt;0,E101,1),1),"")</f>
        <v/>
      </c>
      <c r="R101" s="35" t="str">
        <f aca="false">IF($P101=1,ROUND(IF(G101="kcal",F101*KCAL_KJ,F101)*Q101,9),"")</f>
        <v/>
      </c>
      <c r="S101" s="36" t="str">
        <f aca="false">IF($P101=1,ROUND(H101*Q101,9),"")</f>
        <v/>
      </c>
      <c r="T101" s="36" t="str">
        <f aca="false">IF($P101=1,ROUND(I101*Q101,9),"")</f>
        <v/>
      </c>
      <c r="U101" s="35" t="str">
        <f aca="false">IF($P101=1,ROUND(IF(K101="mg sodium",J101,J101*SALT_NA)*Q101,9),"")</f>
        <v/>
      </c>
      <c r="V101" s="36" t="str">
        <f aca="false">IF($P101=1,ROUND(N(M101)*Q101,9),"")</f>
        <v/>
      </c>
      <c r="W101" s="36" t="str">
        <f aca="false">IF($P101=1,ROUND(N(O101)*Q101,9),"")</f>
        <v/>
      </c>
      <c r="X101" s="33" t="str">
        <f aca="false">IF($P101=1,COUNTIF(Tbl_Energy,"&lt;"&amp;R101),"")</f>
        <v/>
      </c>
      <c r="Y101" s="33" t="str">
        <f aca="false">IF($P101=1,COUNTIF(Tbl_SatFat,"&lt;"&amp;S101),"")</f>
        <v/>
      </c>
      <c r="Z101" s="33" t="str">
        <f aca="false">IF($P101=1,COUNTIF(Tbl_Sugar,"&lt;"&amp;T101),"")</f>
        <v/>
      </c>
      <c r="AA101" s="33" t="str">
        <f aca="false">IF($P101=1,COUNTIF(Tbl_Sodium,"&lt;"&amp;U101),"")</f>
        <v/>
      </c>
      <c r="AB101" s="33" t="str">
        <f aca="false">IF($P101=1,X101+Y101+Z101+AA101,"")</f>
        <v/>
      </c>
      <c r="AC101" s="33" t="str">
        <f aca="false">IF($P101=1,IF(N(L101)&gt;80,5,IF(N(L101)&gt;60,2,IF(N(L101)&gt;40,1,0))),"")</f>
        <v/>
      </c>
      <c r="AD101" s="33" t="str">
        <f aca="false">IF($P101=1,IF(N101="NSP",COUNTIF(Tbl_NSP,"&lt;"&amp;V101),COUNTIF(Tbl_AOAC,"&lt;"&amp;V101)),"")</f>
        <v/>
      </c>
      <c r="AE101" s="33" t="str">
        <f aca="false">IF($P101=1,COUNTIF(Tbl_Protein,"&lt;"&amp;W101),"")</f>
        <v/>
      </c>
      <c r="AF101" s="33" t="str">
        <f aca="false">IF($P101=1,IF(AND(AB101&gt;=Protein_Cap,AC101&lt;FVN_Max),"No","Yes"),"")</f>
        <v/>
      </c>
      <c r="AG101" s="33" t="str">
        <f aca="false">IF($P101=1,AB101-AC101-AD101-IF(AF101="Yes",AE101,0),"")</f>
        <v/>
      </c>
      <c r="AH101" s="33" t="str">
        <f aca="false">IF($P101=1,IF(C101="Drink",Thr_Drink,Thr_Food),"")</f>
        <v/>
      </c>
      <c r="AI101" s="37" t="str">
        <f aca="false">IF($P101=1,IF(AG101&gt;=AH101,"HFSS","Not HFSS"),"")</f>
        <v/>
      </c>
      <c r="AJ101" s="33" t="str">
        <f aca="false">IF($P101=1,IF(AI101="HFSS",AG101-AH101+1,""),"")</f>
        <v/>
      </c>
      <c r="AK101" s="37" t="str">
        <f aca="false">IF($P101=1,IF(AI101="Not HFSS",AH101-1-AG101,""),"")</f>
        <v/>
      </c>
      <c r="AL101" s="38" t="str">
        <f aca="false">IF($P101=1,IF(AND(AF101="No",AB101&lt;=Protein_Cap+1,AE101&gt;0),"Yes: lose "&amp;(AB101-Protein_Cap+1)&amp;" A point"&amp;IF(AB101-Protein_Cap+1&gt;1,"s",""),""),"")</f>
        <v/>
      </c>
      <c r="AM101" s="39" t="str">
        <f aca="false">IF($P101=1,IF(X101=0,"",(R101-INDEX(Tbl_Energy,X101))/R101),"")</f>
        <v/>
      </c>
      <c r="AN101" s="39" t="str">
        <f aca="false">IF($P101=1,IF(Y101=0,"",(S101-INDEX(Tbl_SatFat,Y101))/S101),"")</f>
        <v/>
      </c>
      <c r="AO101" s="39" t="str">
        <f aca="false">IF($P101=1,IF(Z101=0,"",(T101-INDEX(Tbl_Sugar,Z101))/T101),"")</f>
        <v/>
      </c>
      <c r="AP101" s="39" t="str">
        <f aca="false">IF($P101=1,IF(AA101=0,"",(U101-INDEX(Tbl_Sodium,AA101))/U101),"")</f>
        <v/>
      </c>
      <c r="AQ101" s="38" t="str">
        <f aca="false">IF($P101=1,IF(COUNT(AM101:AP101)=0,"",INDEX($AM$12:$AP$12,MATCH(MIN(AM101:AP101),AM101:AP101,0))&amp;": cut "&amp;TEXT(MIN(AM101:AP101),"0.0%")),"")</f>
        <v/>
      </c>
    </row>
    <row r="102" customFormat="false" ht="15" hidden="false" customHeight="false" outlineLevel="0" collapsed="false">
      <c r="A102" s="27"/>
      <c r="B102" s="27"/>
      <c r="C102" s="28" t="s">
        <v>90</v>
      </c>
      <c r="D102" s="28" t="s">
        <v>91</v>
      </c>
      <c r="E102" s="29" t="n">
        <v>1</v>
      </c>
      <c r="F102" s="30"/>
      <c r="G102" s="28" t="s">
        <v>92</v>
      </c>
      <c r="H102" s="31"/>
      <c r="I102" s="31"/>
      <c r="J102" s="29"/>
      <c r="K102" s="28" t="s">
        <v>93</v>
      </c>
      <c r="L102" s="32"/>
      <c r="M102" s="31"/>
      <c r="N102" s="28" t="s">
        <v>94</v>
      </c>
      <c r="O102" s="31"/>
      <c r="P102" s="33" t="n">
        <f aca="false">IF(AND(A102&lt;&gt;"",COUNT(F102,H102,I102,J102)=4),1,0)</f>
        <v>0</v>
      </c>
      <c r="Q102" s="34" t="str">
        <f aca="false">IF($P102=1,IF(D102="100ml",1/IF(N(E102)&gt;0,E102,1),1),"")</f>
        <v/>
      </c>
      <c r="R102" s="35" t="str">
        <f aca="false">IF($P102=1,ROUND(IF(G102="kcal",F102*KCAL_KJ,F102)*Q102,9),"")</f>
        <v/>
      </c>
      <c r="S102" s="36" t="str">
        <f aca="false">IF($P102=1,ROUND(H102*Q102,9),"")</f>
        <v/>
      </c>
      <c r="T102" s="36" t="str">
        <f aca="false">IF($P102=1,ROUND(I102*Q102,9),"")</f>
        <v/>
      </c>
      <c r="U102" s="35" t="str">
        <f aca="false">IF($P102=1,ROUND(IF(K102="mg sodium",J102,J102*SALT_NA)*Q102,9),"")</f>
        <v/>
      </c>
      <c r="V102" s="36" t="str">
        <f aca="false">IF($P102=1,ROUND(N(M102)*Q102,9),"")</f>
        <v/>
      </c>
      <c r="W102" s="36" t="str">
        <f aca="false">IF($P102=1,ROUND(N(O102)*Q102,9),"")</f>
        <v/>
      </c>
      <c r="X102" s="33" t="str">
        <f aca="false">IF($P102=1,COUNTIF(Tbl_Energy,"&lt;"&amp;R102),"")</f>
        <v/>
      </c>
      <c r="Y102" s="33" t="str">
        <f aca="false">IF($P102=1,COUNTIF(Tbl_SatFat,"&lt;"&amp;S102),"")</f>
        <v/>
      </c>
      <c r="Z102" s="33" t="str">
        <f aca="false">IF($P102=1,COUNTIF(Tbl_Sugar,"&lt;"&amp;T102),"")</f>
        <v/>
      </c>
      <c r="AA102" s="33" t="str">
        <f aca="false">IF($P102=1,COUNTIF(Tbl_Sodium,"&lt;"&amp;U102),"")</f>
        <v/>
      </c>
      <c r="AB102" s="33" t="str">
        <f aca="false">IF($P102=1,X102+Y102+Z102+AA102,"")</f>
        <v/>
      </c>
      <c r="AC102" s="33" t="str">
        <f aca="false">IF($P102=1,IF(N(L102)&gt;80,5,IF(N(L102)&gt;60,2,IF(N(L102)&gt;40,1,0))),"")</f>
        <v/>
      </c>
      <c r="AD102" s="33" t="str">
        <f aca="false">IF($P102=1,IF(N102="NSP",COUNTIF(Tbl_NSP,"&lt;"&amp;V102),COUNTIF(Tbl_AOAC,"&lt;"&amp;V102)),"")</f>
        <v/>
      </c>
      <c r="AE102" s="33" t="str">
        <f aca="false">IF($P102=1,COUNTIF(Tbl_Protein,"&lt;"&amp;W102),"")</f>
        <v/>
      </c>
      <c r="AF102" s="33" t="str">
        <f aca="false">IF($P102=1,IF(AND(AB102&gt;=Protein_Cap,AC102&lt;FVN_Max),"No","Yes"),"")</f>
        <v/>
      </c>
      <c r="AG102" s="33" t="str">
        <f aca="false">IF($P102=1,AB102-AC102-AD102-IF(AF102="Yes",AE102,0),"")</f>
        <v/>
      </c>
      <c r="AH102" s="33" t="str">
        <f aca="false">IF($P102=1,IF(C102="Drink",Thr_Drink,Thr_Food),"")</f>
        <v/>
      </c>
      <c r="AI102" s="37" t="str">
        <f aca="false">IF($P102=1,IF(AG102&gt;=AH102,"HFSS","Not HFSS"),"")</f>
        <v/>
      </c>
      <c r="AJ102" s="33" t="str">
        <f aca="false">IF($P102=1,IF(AI102="HFSS",AG102-AH102+1,""),"")</f>
        <v/>
      </c>
      <c r="AK102" s="37" t="str">
        <f aca="false">IF($P102=1,IF(AI102="Not HFSS",AH102-1-AG102,""),"")</f>
        <v/>
      </c>
      <c r="AL102" s="38" t="str">
        <f aca="false">IF($P102=1,IF(AND(AF102="No",AB102&lt;=Protein_Cap+1,AE102&gt;0),"Yes: lose "&amp;(AB102-Protein_Cap+1)&amp;" A point"&amp;IF(AB102-Protein_Cap+1&gt;1,"s",""),""),"")</f>
        <v/>
      </c>
      <c r="AM102" s="39" t="str">
        <f aca="false">IF($P102=1,IF(X102=0,"",(R102-INDEX(Tbl_Energy,X102))/R102),"")</f>
        <v/>
      </c>
      <c r="AN102" s="39" t="str">
        <f aca="false">IF($P102=1,IF(Y102=0,"",(S102-INDEX(Tbl_SatFat,Y102))/S102),"")</f>
        <v/>
      </c>
      <c r="AO102" s="39" t="str">
        <f aca="false">IF($P102=1,IF(Z102=0,"",(T102-INDEX(Tbl_Sugar,Z102))/T102),"")</f>
        <v/>
      </c>
      <c r="AP102" s="39" t="str">
        <f aca="false">IF($P102=1,IF(AA102=0,"",(U102-INDEX(Tbl_Sodium,AA102))/U102),"")</f>
        <v/>
      </c>
      <c r="AQ102" s="38" t="str">
        <f aca="false">IF($P102=1,IF(COUNT(AM102:AP102)=0,"",INDEX($AM$12:$AP$12,MATCH(MIN(AM102:AP102),AM102:AP102,0))&amp;": cut "&amp;TEXT(MIN(AM102:AP102),"0.0%")),"")</f>
        <v/>
      </c>
    </row>
    <row r="103" customFormat="false" ht="15" hidden="false" customHeight="false" outlineLevel="0" collapsed="false">
      <c r="A103" s="27"/>
      <c r="B103" s="27"/>
      <c r="C103" s="28" t="s">
        <v>90</v>
      </c>
      <c r="D103" s="28" t="s">
        <v>91</v>
      </c>
      <c r="E103" s="29" t="n">
        <v>1</v>
      </c>
      <c r="F103" s="30"/>
      <c r="G103" s="28" t="s">
        <v>92</v>
      </c>
      <c r="H103" s="31"/>
      <c r="I103" s="31"/>
      <c r="J103" s="29"/>
      <c r="K103" s="28" t="s">
        <v>93</v>
      </c>
      <c r="L103" s="32"/>
      <c r="M103" s="31"/>
      <c r="N103" s="28" t="s">
        <v>94</v>
      </c>
      <c r="O103" s="31"/>
      <c r="P103" s="33" t="n">
        <f aca="false">IF(AND(A103&lt;&gt;"",COUNT(F103,H103,I103,J103)=4),1,0)</f>
        <v>0</v>
      </c>
      <c r="Q103" s="34" t="str">
        <f aca="false">IF($P103=1,IF(D103="100ml",1/IF(N(E103)&gt;0,E103,1),1),"")</f>
        <v/>
      </c>
      <c r="R103" s="35" t="str">
        <f aca="false">IF($P103=1,ROUND(IF(G103="kcal",F103*KCAL_KJ,F103)*Q103,9),"")</f>
        <v/>
      </c>
      <c r="S103" s="36" t="str">
        <f aca="false">IF($P103=1,ROUND(H103*Q103,9),"")</f>
        <v/>
      </c>
      <c r="T103" s="36" t="str">
        <f aca="false">IF($P103=1,ROUND(I103*Q103,9),"")</f>
        <v/>
      </c>
      <c r="U103" s="35" t="str">
        <f aca="false">IF($P103=1,ROUND(IF(K103="mg sodium",J103,J103*SALT_NA)*Q103,9),"")</f>
        <v/>
      </c>
      <c r="V103" s="36" t="str">
        <f aca="false">IF($P103=1,ROUND(N(M103)*Q103,9),"")</f>
        <v/>
      </c>
      <c r="W103" s="36" t="str">
        <f aca="false">IF($P103=1,ROUND(N(O103)*Q103,9),"")</f>
        <v/>
      </c>
      <c r="X103" s="33" t="str">
        <f aca="false">IF($P103=1,COUNTIF(Tbl_Energy,"&lt;"&amp;R103),"")</f>
        <v/>
      </c>
      <c r="Y103" s="33" t="str">
        <f aca="false">IF($P103=1,COUNTIF(Tbl_SatFat,"&lt;"&amp;S103),"")</f>
        <v/>
      </c>
      <c r="Z103" s="33" t="str">
        <f aca="false">IF($P103=1,COUNTIF(Tbl_Sugar,"&lt;"&amp;T103),"")</f>
        <v/>
      </c>
      <c r="AA103" s="33" t="str">
        <f aca="false">IF($P103=1,COUNTIF(Tbl_Sodium,"&lt;"&amp;U103),"")</f>
        <v/>
      </c>
      <c r="AB103" s="33" t="str">
        <f aca="false">IF($P103=1,X103+Y103+Z103+AA103,"")</f>
        <v/>
      </c>
      <c r="AC103" s="33" t="str">
        <f aca="false">IF($P103=1,IF(N(L103)&gt;80,5,IF(N(L103)&gt;60,2,IF(N(L103)&gt;40,1,0))),"")</f>
        <v/>
      </c>
      <c r="AD103" s="33" t="str">
        <f aca="false">IF($P103=1,IF(N103="NSP",COUNTIF(Tbl_NSP,"&lt;"&amp;V103),COUNTIF(Tbl_AOAC,"&lt;"&amp;V103)),"")</f>
        <v/>
      </c>
      <c r="AE103" s="33" t="str">
        <f aca="false">IF($P103=1,COUNTIF(Tbl_Protein,"&lt;"&amp;W103),"")</f>
        <v/>
      </c>
      <c r="AF103" s="33" t="str">
        <f aca="false">IF($P103=1,IF(AND(AB103&gt;=Protein_Cap,AC103&lt;FVN_Max),"No","Yes"),"")</f>
        <v/>
      </c>
      <c r="AG103" s="33" t="str">
        <f aca="false">IF($P103=1,AB103-AC103-AD103-IF(AF103="Yes",AE103,0),"")</f>
        <v/>
      </c>
      <c r="AH103" s="33" t="str">
        <f aca="false">IF($P103=1,IF(C103="Drink",Thr_Drink,Thr_Food),"")</f>
        <v/>
      </c>
      <c r="AI103" s="37" t="str">
        <f aca="false">IF($P103=1,IF(AG103&gt;=AH103,"HFSS","Not HFSS"),"")</f>
        <v/>
      </c>
      <c r="AJ103" s="33" t="str">
        <f aca="false">IF($P103=1,IF(AI103="HFSS",AG103-AH103+1,""),"")</f>
        <v/>
      </c>
      <c r="AK103" s="37" t="str">
        <f aca="false">IF($P103=1,IF(AI103="Not HFSS",AH103-1-AG103,""),"")</f>
        <v/>
      </c>
      <c r="AL103" s="38" t="str">
        <f aca="false">IF($P103=1,IF(AND(AF103="No",AB103&lt;=Protein_Cap+1,AE103&gt;0),"Yes: lose "&amp;(AB103-Protein_Cap+1)&amp;" A point"&amp;IF(AB103-Protein_Cap+1&gt;1,"s",""),""),"")</f>
        <v/>
      </c>
      <c r="AM103" s="39" t="str">
        <f aca="false">IF($P103=1,IF(X103=0,"",(R103-INDEX(Tbl_Energy,X103))/R103),"")</f>
        <v/>
      </c>
      <c r="AN103" s="39" t="str">
        <f aca="false">IF($P103=1,IF(Y103=0,"",(S103-INDEX(Tbl_SatFat,Y103))/S103),"")</f>
        <v/>
      </c>
      <c r="AO103" s="39" t="str">
        <f aca="false">IF($P103=1,IF(Z103=0,"",(T103-INDEX(Tbl_Sugar,Z103))/T103),"")</f>
        <v/>
      </c>
      <c r="AP103" s="39" t="str">
        <f aca="false">IF($P103=1,IF(AA103=0,"",(U103-INDEX(Tbl_Sodium,AA103))/U103),"")</f>
        <v/>
      </c>
      <c r="AQ103" s="38" t="str">
        <f aca="false">IF($P103=1,IF(COUNT(AM103:AP103)=0,"",INDEX($AM$12:$AP$12,MATCH(MIN(AM103:AP103),AM103:AP103,0))&amp;": cut "&amp;TEXT(MIN(AM103:AP103),"0.0%")),"")</f>
        <v/>
      </c>
    </row>
    <row r="104" customFormat="false" ht="15" hidden="false" customHeight="false" outlineLevel="0" collapsed="false">
      <c r="A104" s="27"/>
      <c r="B104" s="27"/>
      <c r="C104" s="28" t="s">
        <v>90</v>
      </c>
      <c r="D104" s="28" t="s">
        <v>91</v>
      </c>
      <c r="E104" s="29" t="n">
        <v>1</v>
      </c>
      <c r="F104" s="30"/>
      <c r="G104" s="28" t="s">
        <v>92</v>
      </c>
      <c r="H104" s="31"/>
      <c r="I104" s="31"/>
      <c r="J104" s="29"/>
      <c r="K104" s="28" t="s">
        <v>93</v>
      </c>
      <c r="L104" s="32"/>
      <c r="M104" s="31"/>
      <c r="N104" s="28" t="s">
        <v>94</v>
      </c>
      <c r="O104" s="31"/>
      <c r="P104" s="33" t="n">
        <f aca="false">IF(AND(A104&lt;&gt;"",COUNT(F104,H104,I104,J104)=4),1,0)</f>
        <v>0</v>
      </c>
      <c r="Q104" s="34" t="str">
        <f aca="false">IF($P104=1,IF(D104="100ml",1/IF(N(E104)&gt;0,E104,1),1),"")</f>
        <v/>
      </c>
      <c r="R104" s="35" t="str">
        <f aca="false">IF($P104=1,ROUND(IF(G104="kcal",F104*KCAL_KJ,F104)*Q104,9),"")</f>
        <v/>
      </c>
      <c r="S104" s="36" t="str">
        <f aca="false">IF($P104=1,ROUND(H104*Q104,9),"")</f>
        <v/>
      </c>
      <c r="T104" s="36" t="str">
        <f aca="false">IF($P104=1,ROUND(I104*Q104,9),"")</f>
        <v/>
      </c>
      <c r="U104" s="35" t="str">
        <f aca="false">IF($P104=1,ROUND(IF(K104="mg sodium",J104,J104*SALT_NA)*Q104,9),"")</f>
        <v/>
      </c>
      <c r="V104" s="36" t="str">
        <f aca="false">IF($P104=1,ROUND(N(M104)*Q104,9),"")</f>
        <v/>
      </c>
      <c r="W104" s="36" t="str">
        <f aca="false">IF($P104=1,ROUND(N(O104)*Q104,9),"")</f>
        <v/>
      </c>
      <c r="X104" s="33" t="str">
        <f aca="false">IF($P104=1,COUNTIF(Tbl_Energy,"&lt;"&amp;R104),"")</f>
        <v/>
      </c>
      <c r="Y104" s="33" t="str">
        <f aca="false">IF($P104=1,COUNTIF(Tbl_SatFat,"&lt;"&amp;S104),"")</f>
        <v/>
      </c>
      <c r="Z104" s="33" t="str">
        <f aca="false">IF($P104=1,COUNTIF(Tbl_Sugar,"&lt;"&amp;T104),"")</f>
        <v/>
      </c>
      <c r="AA104" s="33" t="str">
        <f aca="false">IF($P104=1,COUNTIF(Tbl_Sodium,"&lt;"&amp;U104),"")</f>
        <v/>
      </c>
      <c r="AB104" s="33" t="str">
        <f aca="false">IF($P104=1,X104+Y104+Z104+AA104,"")</f>
        <v/>
      </c>
      <c r="AC104" s="33" t="str">
        <f aca="false">IF($P104=1,IF(N(L104)&gt;80,5,IF(N(L104)&gt;60,2,IF(N(L104)&gt;40,1,0))),"")</f>
        <v/>
      </c>
      <c r="AD104" s="33" t="str">
        <f aca="false">IF($P104=1,IF(N104="NSP",COUNTIF(Tbl_NSP,"&lt;"&amp;V104),COUNTIF(Tbl_AOAC,"&lt;"&amp;V104)),"")</f>
        <v/>
      </c>
      <c r="AE104" s="33" t="str">
        <f aca="false">IF($P104=1,COUNTIF(Tbl_Protein,"&lt;"&amp;W104),"")</f>
        <v/>
      </c>
      <c r="AF104" s="33" t="str">
        <f aca="false">IF($P104=1,IF(AND(AB104&gt;=Protein_Cap,AC104&lt;FVN_Max),"No","Yes"),"")</f>
        <v/>
      </c>
      <c r="AG104" s="33" t="str">
        <f aca="false">IF($P104=1,AB104-AC104-AD104-IF(AF104="Yes",AE104,0),"")</f>
        <v/>
      </c>
      <c r="AH104" s="33" t="str">
        <f aca="false">IF($P104=1,IF(C104="Drink",Thr_Drink,Thr_Food),"")</f>
        <v/>
      </c>
      <c r="AI104" s="37" t="str">
        <f aca="false">IF($P104=1,IF(AG104&gt;=AH104,"HFSS","Not HFSS"),"")</f>
        <v/>
      </c>
      <c r="AJ104" s="33" t="str">
        <f aca="false">IF($P104=1,IF(AI104="HFSS",AG104-AH104+1,""),"")</f>
        <v/>
      </c>
      <c r="AK104" s="37" t="str">
        <f aca="false">IF($P104=1,IF(AI104="Not HFSS",AH104-1-AG104,""),"")</f>
        <v/>
      </c>
      <c r="AL104" s="38" t="str">
        <f aca="false">IF($P104=1,IF(AND(AF104="No",AB104&lt;=Protein_Cap+1,AE104&gt;0),"Yes: lose "&amp;(AB104-Protein_Cap+1)&amp;" A point"&amp;IF(AB104-Protein_Cap+1&gt;1,"s",""),""),"")</f>
        <v/>
      </c>
      <c r="AM104" s="39" t="str">
        <f aca="false">IF($P104=1,IF(X104=0,"",(R104-INDEX(Tbl_Energy,X104))/R104),"")</f>
        <v/>
      </c>
      <c r="AN104" s="39" t="str">
        <f aca="false">IF($P104=1,IF(Y104=0,"",(S104-INDEX(Tbl_SatFat,Y104))/S104),"")</f>
        <v/>
      </c>
      <c r="AO104" s="39" t="str">
        <f aca="false">IF($P104=1,IF(Z104=0,"",(T104-INDEX(Tbl_Sugar,Z104))/T104),"")</f>
        <v/>
      </c>
      <c r="AP104" s="39" t="str">
        <f aca="false">IF($P104=1,IF(AA104=0,"",(U104-INDEX(Tbl_Sodium,AA104))/U104),"")</f>
        <v/>
      </c>
      <c r="AQ104" s="38" t="str">
        <f aca="false">IF($P104=1,IF(COUNT(AM104:AP104)=0,"",INDEX($AM$12:$AP$12,MATCH(MIN(AM104:AP104),AM104:AP104,0))&amp;": cut "&amp;TEXT(MIN(AM104:AP104),"0.0%")),"")</f>
        <v/>
      </c>
    </row>
    <row r="105" customFormat="false" ht="15" hidden="false" customHeight="false" outlineLevel="0" collapsed="false">
      <c r="A105" s="27"/>
      <c r="B105" s="27"/>
      <c r="C105" s="28" t="s">
        <v>90</v>
      </c>
      <c r="D105" s="28" t="s">
        <v>91</v>
      </c>
      <c r="E105" s="29" t="n">
        <v>1</v>
      </c>
      <c r="F105" s="30"/>
      <c r="G105" s="28" t="s">
        <v>92</v>
      </c>
      <c r="H105" s="31"/>
      <c r="I105" s="31"/>
      <c r="J105" s="29"/>
      <c r="K105" s="28" t="s">
        <v>93</v>
      </c>
      <c r="L105" s="32"/>
      <c r="M105" s="31"/>
      <c r="N105" s="28" t="s">
        <v>94</v>
      </c>
      <c r="O105" s="31"/>
      <c r="P105" s="33" t="n">
        <f aca="false">IF(AND(A105&lt;&gt;"",COUNT(F105,H105,I105,J105)=4),1,0)</f>
        <v>0</v>
      </c>
      <c r="Q105" s="34" t="str">
        <f aca="false">IF($P105=1,IF(D105="100ml",1/IF(N(E105)&gt;0,E105,1),1),"")</f>
        <v/>
      </c>
      <c r="R105" s="35" t="str">
        <f aca="false">IF($P105=1,ROUND(IF(G105="kcal",F105*KCAL_KJ,F105)*Q105,9),"")</f>
        <v/>
      </c>
      <c r="S105" s="36" t="str">
        <f aca="false">IF($P105=1,ROUND(H105*Q105,9),"")</f>
        <v/>
      </c>
      <c r="T105" s="36" t="str">
        <f aca="false">IF($P105=1,ROUND(I105*Q105,9),"")</f>
        <v/>
      </c>
      <c r="U105" s="35" t="str">
        <f aca="false">IF($P105=1,ROUND(IF(K105="mg sodium",J105,J105*SALT_NA)*Q105,9),"")</f>
        <v/>
      </c>
      <c r="V105" s="36" t="str">
        <f aca="false">IF($P105=1,ROUND(N(M105)*Q105,9),"")</f>
        <v/>
      </c>
      <c r="W105" s="36" t="str">
        <f aca="false">IF($P105=1,ROUND(N(O105)*Q105,9),"")</f>
        <v/>
      </c>
      <c r="X105" s="33" t="str">
        <f aca="false">IF($P105=1,COUNTIF(Tbl_Energy,"&lt;"&amp;R105),"")</f>
        <v/>
      </c>
      <c r="Y105" s="33" t="str">
        <f aca="false">IF($P105=1,COUNTIF(Tbl_SatFat,"&lt;"&amp;S105),"")</f>
        <v/>
      </c>
      <c r="Z105" s="33" t="str">
        <f aca="false">IF($P105=1,COUNTIF(Tbl_Sugar,"&lt;"&amp;T105),"")</f>
        <v/>
      </c>
      <c r="AA105" s="33" t="str">
        <f aca="false">IF($P105=1,COUNTIF(Tbl_Sodium,"&lt;"&amp;U105),"")</f>
        <v/>
      </c>
      <c r="AB105" s="33" t="str">
        <f aca="false">IF($P105=1,X105+Y105+Z105+AA105,"")</f>
        <v/>
      </c>
      <c r="AC105" s="33" t="str">
        <f aca="false">IF($P105=1,IF(N(L105)&gt;80,5,IF(N(L105)&gt;60,2,IF(N(L105)&gt;40,1,0))),"")</f>
        <v/>
      </c>
      <c r="AD105" s="33" t="str">
        <f aca="false">IF($P105=1,IF(N105="NSP",COUNTIF(Tbl_NSP,"&lt;"&amp;V105),COUNTIF(Tbl_AOAC,"&lt;"&amp;V105)),"")</f>
        <v/>
      </c>
      <c r="AE105" s="33" t="str">
        <f aca="false">IF($P105=1,COUNTIF(Tbl_Protein,"&lt;"&amp;W105),"")</f>
        <v/>
      </c>
      <c r="AF105" s="33" t="str">
        <f aca="false">IF($P105=1,IF(AND(AB105&gt;=Protein_Cap,AC105&lt;FVN_Max),"No","Yes"),"")</f>
        <v/>
      </c>
      <c r="AG105" s="33" t="str">
        <f aca="false">IF($P105=1,AB105-AC105-AD105-IF(AF105="Yes",AE105,0),"")</f>
        <v/>
      </c>
      <c r="AH105" s="33" t="str">
        <f aca="false">IF($P105=1,IF(C105="Drink",Thr_Drink,Thr_Food),"")</f>
        <v/>
      </c>
      <c r="AI105" s="37" t="str">
        <f aca="false">IF($P105=1,IF(AG105&gt;=AH105,"HFSS","Not HFSS"),"")</f>
        <v/>
      </c>
      <c r="AJ105" s="33" t="str">
        <f aca="false">IF($P105=1,IF(AI105="HFSS",AG105-AH105+1,""),"")</f>
        <v/>
      </c>
      <c r="AK105" s="37" t="str">
        <f aca="false">IF($P105=1,IF(AI105="Not HFSS",AH105-1-AG105,""),"")</f>
        <v/>
      </c>
      <c r="AL105" s="38" t="str">
        <f aca="false">IF($P105=1,IF(AND(AF105="No",AB105&lt;=Protein_Cap+1,AE105&gt;0),"Yes: lose "&amp;(AB105-Protein_Cap+1)&amp;" A point"&amp;IF(AB105-Protein_Cap+1&gt;1,"s",""),""),"")</f>
        <v/>
      </c>
      <c r="AM105" s="39" t="str">
        <f aca="false">IF($P105=1,IF(X105=0,"",(R105-INDEX(Tbl_Energy,X105))/R105),"")</f>
        <v/>
      </c>
      <c r="AN105" s="39" t="str">
        <f aca="false">IF($P105=1,IF(Y105=0,"",(S105-INDEX(Tbl_SatFat,Y105))/S105),"")</f>
        <v/>
      </c>
      <c r="AO105" s="39" t="str">
        <f aca="false">IF($P105=1,IF(Z105=0,"",(T105-INDEX(Tbl_Sugar,Z105))/T105),"")</f>
        <v/>
      </c>
      <c r="AP105" s="39" t="str">
        <f aca="false">IF($P105=1,IF(AA105=0,"",(U105-INDEX(Tbl_Sodium,AA105))/U105),"")</f>
        <v/>
      </c>
      <c r="AQ105" s="38" t="str">
        <f aca="false">IF($P105=1,IF(COUNT(AM105:AP105)=0,"",INDEX($AM$12:$AP$12,MATCH(MIN(AM105:AP105),AM105:AP105,0))&amp;": cut "&amp;TEXT(MIN(AM105:AP105),"0.0%")),"")</f>
        <v/>
      </c>
    </row>
    <row r="106" customFormat="false" ht="15" hidden="false" customHeight="false" outlineLevel="0" collapsed="false">
      <c r="A106" s="27"/>
      <c r="B106" s="27"/>
      <c r="C106" s="28" t="s">
        <v>90</v>
      </c>
      <c r="D106" s="28" t="s">
        <v>91</v>
      </c>
      <c r="E106" s="29" t="n">
        <v>1</v>
      </c>
      <c r="F106" s="30"/>
      <c r="G106" s="28" t="s">
        <v>92</v>
      </c>
      <c r="H106" s="31"/>
      <c r="I106" s="31"/>
      <c r="J106" s="29"/>
      <c r="K106" s="28" t="s">
        <v>93</v>
      </c>
      <c r="L106" s="32"/>
      <c r="M106" s="31"/>
      <c r="N106" s="28" t="s">
        <v>94</v>
      </c>
      <c r="O106" s="31"/>
      <c r="P106" s="33" t="n">
        <f aca="false">IF(AND(A106&lt;&gt;"",COUNT(F106,H106,I106,J106)=4),1,0)</f>
        <v>0</v>
      </c>
      <c r="Q106" s="34" t="str">
        <f aca="false">IF($P106=1,IF(D106="100ml",1/IF(N(E106)&gt;0,E106,1),1),"")</f>
        <v/>
      </c>
      <c r="R106" s="35" t="str">
        <f aca="false">IF($P106=1,ROUND(IF(G106="kcal",F106*KCAL_KJ,F106)*Q106,9),"")</f>
        <v/>
      </c>
      <c r="S106" s="36" t="str">
        <f aca="false">IF($P106=1,ROUND(H106*Q106,9),"")</f>
        <v/>
      </c>
      <c r="T106" s="36" t="str">
        <f aca="false">IF($P106=1,ROUND(I106*Q106,9),"")</f>
        <v/>
      </c>
      <c r="U106" s="35" t="str">
        <f aca="false">IF($P106=1,ROUND(IF(K106="mg sodium",J106,J106*SALT_NA)*Q106,9),"")</f>
        <v/>
      </c>
      <c r="V106" s="36" t="str">
        <f aca="false">IF($P106=1,ROUND(N(M106)*Q106,9),"")</f>
        <v/>
      </c>
      <c r="W106" s="36" t="str">
        <f aca="false">IF($P106=1,ROUND(N(O106)*Q106,9),"")</f>
        <v/>
      </c>
      <c r="X106" s="33" t="str">
        <f aca="false">IF($P106=1,COUNTIF(Tbl_Energy,"&lt;"&amp;R106),"")</f>
        <v/>
      </c>
      <c r="Y106" s="33" t="str">
        <f aca="false">IF($P106=1,COUNTIF(Tbl_SatFat,"&lt;"&amp;S106),"")</f>
        <v/>
      </c>
      <c r="Z106" s="33" t="str">
        <f aca="false">IF($P106=1,COUNTIF(Tbl_Sugar,"&lt;"&amp;T106),"")</f>
        <v/>
      </c>
      <c r="AA106" s="33" t="str">
        <f aca="false">IF($P106=1,COUNTIF(Tbl_Sodium,"&lt;"&amp;U106),"")</f>
        <v/>
      </c>
      <c r="AB106" s="33" t="str">
        <f aca="false">IF($P106=1,X106+Y106+Z106+AA106,"")</f>
        <v/>
      </c>
      <c r="AC106" s="33" t="str">
        <f aca="false">IF($P106=1,IF(N(L106)&gt;80,5,IF(N(L106)&gt;60,2,IF(N(L106)&gt;40,1,0))),"")</f>
        <v/>
      </c>
      <c r="AD106" s="33" t="str">
        <f aca="false">IF($P106=1,IF(N106="NSP",COUNTIF(Tbl_NSP,"&lt;"&amp;V106),COUNTIF(Tbl_AOAC,"&lt;"&amp;V106)),"")</f>
        <v/>
      </c>
      <c r="AE106" s="33" t="str">
        <f aca="false">IF($P106=1,COUNTIF(Tbl_Protein,"&lt;"&amp;W106),"")</f>
        <v/>
      </c>
      <c r="AF106" s="33" t="str">
        <f aca="false">IF($P106=1,IF(AND(AB106&gt;=Protein_Cap,AC106&lt;FVN_Max),"No","Yes"),"")</f>
        <v/>
      </c>
      <c r="AG106" s="33" t="str">
        <f aca="false">IF($P106=1,AB106-AC106-AD106-IF(AF106="Yes",AE106,0),"")</f>
        <v/>
      </c>
      <c r="AH106" s="33" t="str">
        <f aca="false">IF($P106=1,IF(C106="Drink",Thr_Drink,Thr_Food),"")</f>
        <v/>
      </c>
      <c r="AI106" s="37" t="str">
        <f aca="false">IF($P106=1,IF(AG106&gt;=AH106,"HFSS","Not HFSS"),"")</f>
        <v/>
      </c>
      <c r="AJ106" s="33" t="str">
        <f aca="false">IF($P106=1,IF(AI106="HFSS",AG106-AH106+1,""),"")</f>
        <v/>
      </c>
      <c r="AK106" s="37" t="str">
        <f aca="false">IF($P106=1,IF(AI106="Not HFSS",AH106-1-AG106,""),"")</f>
        <v/>
      </c>
      <c r="AL106" s="38" t="str">
        <f aca="false">IF($P106=1,IF(AND(AF106="No",AB106&lt;=Protein_Cap+1,AE106&gt;0),"Yes: lose "&amp;(AB106-Protein_Cap+1)&amp;" A point"&amp;IF(AB106-Protein_Cap+1&gt;1,"s",""),""),"")</f>
        <v/>
      </c>
      <c r="AM106" s="39" t="str">
        <f aca="false">IF($P106=1,IF(X106=0,"",(R106-INDEX(Tbl_Energy,X106))/R106),"")</f>
        <v/>
      </c>
      <c r="AN106" s="39" t="str">
        <f aca="false">IF($P106=1,IF(Y106=0,"",(S106-INDEX(Tbl_SatFat,Y106))/S106),"")</f>
        <v/>
      </c>
      <c r="AO106" s="39" t="str">
        <f aca="false">IF($P106=1,IF(Z106=0,"",(T106-INDEX(Tbl_Sugar,Z106))/T106),"")</f>
        <v/>
      </c>
      <c r="AP106" s="39" t="str">
        <f aca="false">IF($P106=1,IF(AA106=0,"",(U106-INDEX(Tbl_Sodium,AA106))/U106),"")</f>
        <v/>
      </c>
      <c r="AQ106" s="38" t="str">
        <f aca="false">IF($P106=1,IF(COUNT(AM106:AP106)=0,"",INDEX($AM$12:$AP$12,MATCH(MIN(AM106:AP106),AM106:AP106,0))&amp;": cut "&amp;TEXT(MIN(AM106:AP106),"0.0%")),"")</f>
        <v/>
      </c>
    </row>
    <row r="107" customFormat="false" ht="15" hidden="false" customHeight="false" outlineLevel="0" collapsed="false">
      <c r="A107" s="27"/>
      <c r="B107" s="27"/>
      <c r="C107" s="28" t="s">
        <v>90</v>
      </c>
      <c r="D107" s="28" t="s">
        <v>91</v>
      </c>
      <c r="E107" s="29" t="n">
        <v>1</v>
      </c>
      <c r="F107" s="30"/>
      <c r="G107" s="28" t="s">
        <v>92</v>
      </c>
      <c r="H107" s="31"/>
      <c r="I107" s="31"/>
      <c r="J107" s="29"/>
      <c r="K107" s="28" t="s">
        <v>93</v>
      </c>
      <c r="L107" s="32"/>
      <c r="M107" s="31"/>
      <c r="N107" s="28" t="s">
        <v>94</v>
      </c>
      <c r="O107" s="31"/>
      <c r="P107" s="33" t="n">
        <f aca="false">IF(AND(A107&lt;&gt;"",COUNT(F107,H107,I107,J107)=4),1,0)</f>
        <v>0</v>
      </c>
      <c r="Q107" s="34" t="str">
        <f aca="false">IF($P107=1,IF(D107="100ml",1/IF(N(E107)&gt;0,E107,1),1),"")</f>
        <v/>
      </c>
      <c r="R107" s="35" t="str">
        <f aca="false">IF($P107=1,ROUND(IF(G107="kcal",F107*KCAL_KJ,F107)*Q107,9),"")</f>
        <v/>
      </c>
      <c r="S107" s="36" t="str">
        <f aca="false">IF($P107=1,ROUND(H107*Q107,9),"")</f>
        <v/>
      </c>
      <c r="T107" s="36" t="str">
        <f aca="false">IF($P107=1,ROUND(I107*Q107,9),"")</f>
        <v/>
      </c>
      <c r="U107" s="35" t="str">
        <f aca="false">IF($P107=1,ROUND(IF(K107="mg sodium",J107,J107*SALT_NA)*Q107,9),"")</f>
        <v/>
      </c>
      <c r="V107" s="36" t="str">
        <f aca="false">IF($P107=1,ROUND(N(M107)*Q107,9),"")</f>
        <v/>
      </c>
      <c r="W107" s="36" t="str">
        <f aca="false">IF($P107=1,ROUND(N(O107)*Q107,9),"")</f>
        <v/>
      </c>
      <c r="X107" s="33" t="str">
        <f aca="false">IF($P107=1,COUNTIF(Tbl_Energy,"&lt;"&amp;R107),"")</f>
        <v/>
      </c>
      <c r="Y107" s="33" t="str">
        <f aca="false">IF($P107=1,COUNTIF(Tbl_SatFat,"&lt;"&amp;S107),"")</f>
        <v/>
      </c>
      <c r="Z107" s="33" t="str">
        <f aca="false">IF($P107=1,COUNTIF(Tbl_Sugar,"&lt;"&amp;T107),"")</f>
        <v/>
      </c>
      <c r="AA107" s="33" t="str">
        <f aca="false">IF($P107=1,COUNTIF(Tbl_Sodium,"&lt;"&amp;U107),"")</f>
        <v/>
      </c>
      <c r="AB107" s="33" t="str">
        <f aca="false">IF($P107=1,X107+Y107+Z107+AA107,"")</f>
        <v/>
      </c>
      <c r="AC107" s="33" t="str">
        <f aca="false">IF($P107=1,IF(N(L107)&gt;80,5,IF(N(L107)&gt;60,2,IF(N(L107)&gt;40,1,0))),"")</f>
        <v/>
      </c>
      <c r="AD107" s="33" t="str">
        <f aca="false">IF($P107=1,IF(N107="NSP",COUNTIF(Tbl_NSP,"&lt;"&amp;V107),COUNTIF(Tbl_AOAC,"&lt;"&amp;V107)),"")</f>
        <v/>
      </c>
      <c r="AE107" s="33" t="str">
        <f aca="false">IF($P107=1,COUNTIF(Tbl_Protein,"&lt;"&amp;W107),"")</f>
        <v/>
      </c>
      <c r="AF107" s="33" t="str">
        <f aca="false">IF($P107=1,IF(AND(AB107&gt;=Protein_Cap,AC107&lt;FVN_Max),"No","Yes"),"")</f>
        <v/>
      </c>
      <c r="AG107" s="33" t="str">
        <f aca="false">IF($P107=1,AB107-AC107-AD107-IF(AF107="Yes",AE107,0),"")</f>
        <v/>
      </c>
      <c r="AH107" s="33" t="str">
        <f aca="false">IF($P107=1,IF(C107="Drink",Thr_Drink,Thr_Food),"")</f>
        <v/>
      </c>
      <c r="AI107" s="37" t="str">
        <f aca="false">IF($P107=1,IF(AG107&gt;=AH107,"HFSS","Not HFSS"),"")</f>
        <v/>
      </c>
      <c r="AJ107" s="33" t="str">
        <f aca="false">IF($P107=1,IF(AI107="HFSS",AG107-AH107+1,""),"")</f>
        <v/>
      </c>
      <c r="AK107" s="37" t="str">
        <f aca="false">IF($P107=1,IF(AI107="Not HFSS",AH107-1-AG107,""),"")</f>
        <v/>
      </c>
      <c r="AL107" s="38" t="str">
        <f aca="false">IF($P107=1,IF(AND(AF107="No",AB107&lt;=Protein_Cap+1,AE107&gt;0),"Yes: lose "&amp;(AB107-Protein_Cap+1)&amp;" A point"&amp;IF(AB107-Protein_Cap+1&gt;1,"s",""),""),"")</f>
        <v/>
      </c>
      <c r="AM107" s="39" t="str">
        <f aca="false">IF($P107=1,IF(X107=0,"",(R107-INDEX(Tbl_Energy,X107))/R107),"")</f>
        <v/>
      </c>
      <c r="AN107" s="39" t="str">
        <f aca="false">IF($P107=1,IF(Y107=0,"",(S107-INDEX(Tbl_SatFat,Y107))/S107),"")</f>
        <v/>
      </c>
      <c r="AO107" s="39" t="str">
        <f aca="false">IF($P107=1,IF(Z107=0,"",(T107-INDEX(Tbl_Sugar,Z107))/T107),"")</f>
        <v/>
      </c>
      <c r="AP107" s="39" t="str">
        <f aca="false">IF($P107=1,IF(AA107=0,"",(U107-INDEX(Tbl_Sodium,AA107))/U107),"")</f>
        <v/>
      </c>
      <c r="AQ107" s="38" t="str">
        <f aca="false">IF($P107=1,IF(COUNT(AM107:AP107)=0,"",INDEX($AM$12:$AP$12,MATCH(MIN(AM107:AP107),AM107:AP107,0))&amp;": cut "&amp;TEXT(MIN(AM107:AP107),"0.0%")),"")</f>
        <v/>
      </c>
    </row>
    <row r="108" customFormat="false" ht="15" hidden="false" customHeight="false" outlineLevel="0" collapsed="false">
      <c r="A108" s="27"/>
      <c r="B108" s="27"/>
      <c r="C108" s="28" t="s">
        <v>90</v>
      </c>
      <c r="D108" s="28" t="s">
        <v>91</v>
      </c>
      <c r="E108" s="29" t="n">
        <v>1</v>
      </c>
      <c r="F108" s="30"/>
      <c r="G108" s="28" t="s">
        <v>92</v>
      </c>
      <c r="H108" s="31"/>
      <c r="I108" s="31"/>
      <c r="J108" s="29"/>
      <c r="K108" s="28" t="s">
        <v>93</v>
      </c>
      <c r="L108" s="32"/>
      <c r="M108" s="31"/>
      <c r="N108" s="28" t="s">
        <v>94</v>
      </c>
      <c r="O108" s="31"/>
      <c r="P108" s="33" t="n">
        <f aca="false">IF(AND(A108&lt;&gt;"",COUNT(F108,H108,I108,J108)=4),1,0)</f>
        <v>0</v>
      </c>
      <c r="Q108" s="34" t="str">
        <f aca="false">IF($P108=1,IF(D108="100ml",1/IF(N(E108)&gt;0,E108,1),1),"")</f>
        <v/>
      </c>
      <c r="R108" s="35" t="str">
        <f aca="false">IF($P108=1,ROUND(IF(G108="kcal",F108*KCAL_KJ,F108)*Q108,9),"")</f>
        <v/>
      </c>
      <c r="S108" s="36" t="str">
        <f aca="false">IF($P108=1,ROUND(H108*Q108,9),"")</f>
        <v/>
      </c>
      <c r="T108" s="36" t="str">
        <f aca="false">IF($P108=1,ROUND(I108*Q108,9),"")</f>
        <v/>
      </c>
      <c r="U108" s="35" t="str">
        <f aca="false">IF($P108=1,ROUND(IF(K108="mg sodium",J108,J108*SALT_NA)*Q108,9),"")</f>
        <v/>
      </c>
      <c r="V108" s="36" t="str">
        <f aca="false">IF($P108=1,ROUND(N(M108)*Q108,9),"")</f>
        <v/>
      </c>
      <c r="W108" s="36" t="str">
        <f aca="false">IF($P108=1,ROUND(N(O108)*Q108,9),"")</f>
        <v/>
      </c>
      <c r="X108" s="33" t="str">
        <f aca="false">IF($P108=1,COUNTIF(Tbl_Energy,"&lt;"&amp;R108),"")</f>
        <v/>
      </c>
      <c r="Y108" s="33" t="str">
        <f aca="false">IF($P108=1,COUNTIF(Tbl_SatFat,"&lt;"&amp;S108),"")</f>
        <v/>
      </c>
      <c r="Z108" s="33" t="str">
        <f aca="false">IF($P108=1,COUNTIF(Tbl_Sugar,"&lt;"&amp;T108),"")</f>
        <v/>
      </c>
      <c r="AA108" s="33" t="str">
        <f aca="false">IF($P108=1,COUNTIF(Tbl_Sodium,"&lt;"&amp;U108),"")</f>
        <v/>
      </c>
      <c r="AB108" s="33" t="str">
        <f aca="false">IF($P108=1,X108+Y108+Z108+AA108,"")</f>
        <v/>
      </c>
      <c r="AC108" s="33" t="str">
        <f aca="false">IF($P108=1,IF(N(L108)&gt;80,5,IF(N(L108)&gt;60,2,IF(N(L108)&gt;40,1,0))),"")</f>
        <v/>
      </c>
      <c r="AD108" s="33" t="str">
        <f aca="false">IF($P108=1,IF(N108="NSP",COUNTIF(Tbl_NSP,"&lt;"&amp;V108),COUNTIF(Tbl_AOAC,"&lt;"&amp;V108)),"")</f>
        <v/>
      </c>
      <c r="AE108" s="33" t="str">
        <f aca="false">IF($P108=1,COUNTIF(Tbl_Protein,"&lt;"&amp;W108),"")</f>
        <v/>
      </c>
      <c r="AF108" s="33" t="str">
        <f aca="false">IF($P108=1,IF(AND(AB108&gt;=Protein_Cap,AC108&lt;FVN_Max),"No","Yes"),"")</f>
        <v/>
      </c>
      <c r="AG108" s="33" t="str">
        <f aca="false">IF($P108=1,AB108-AC108-AD108-IF(AF108="Yes",AE108,0),"")</f>
        <v/>
      </c>
      <c r="AH108" s="33" t="str">
        <f aca="false">IF($P108=1,IF(C108="Drink",Thr_Drink,Thr_Food),"")</f>
        <v/>
      </c>
      <c r="AI108" s="37" t="str">
        <f aca="false">IF($P108=1,IF(AG108&gt;=AH108,"HFSS","Not HFSS"),"")</f>
        <v/>
      </c>
      <c r="AJ108" s="33" t="str">
        <f aca="false">IF($P108=1,IF(AI108="HFSS",AG108-AH108+1,""),"")</f>
        <v/>
      </c>
      <c r="AK108" s="37" t="str">
        <f aca="false">IF($P108=1,IF(AI108="Not HFSS",AH108-1-AG108,""),"")</f>
        <v/>
      </c>
      <c r="AL108" s="38" t="str">
        <f aca="false">IF($P108=1,IF(AND(AF108="No",AB108&lt;=Protein_Cap+1,AE108&gt;0),"Yes: lose "&amp;(AB108-Protein_Cap+1)&amp;" A point"&amp;IF(AB108-Protein_Cap+1&gt;1,"s",""),""),"")</f>
        <v/>
      </c>
      <c r="AM108" s="39" t="str">
        <f aca="false">IF($P108=1,IF(X108=0,"",(R108-INDEX(Tbl_Energy,X108))/R108),"")</f>
        <v/>
      </c>
      <c r="AN108" s="39" t="str">
        <f aca="false">IF($P108=1,IF(Y108=0,"",(S108-INDEX(Tbl_SatFat,Y108))/S108),"")</f>
        <v/>
      </c>
      <c r="AO108" s="39" t="str">
        <f aca="false">IF($P108=1,IF(Z108=0,"",(T108-INDEX(Tbl_Sugar,Z108))/T108),"")</f>
        <v/>
      </c>
      <c r="AP108" s="39" t="str">
        <f aca="false">IF($P108=1,IF(AA108=0,"",(U108-INDEX(Tbl_Sodium,AA108))/U108),"")</f>
        <v/>
      </c>
      <c r="AQ108" s="38" t="str">
        <f aca="false">IF($P108=1,IF(COUNT(AM108:AP108)=0,"",INDEX($AM$12:$AP$12,MATCH(MIN(AM108:AP108),AM108:AP108,0))&amp;": cut "&amp;TEXT(MIN(AM108:AP108),"0.0%")),"")</f>
        <v/>
      </c>
    </row>
    <row r="109" customFormat="false" ht="15" hidden="false" customHeight="false" outlineLevel="0" collapsed="false">
      <c r="A109" s="27"/>
      <c r="B109" s="27"/>
      <c r="C109" s="28" t="s">
        <v>90</v>
      </c>
      <c r="D109" s="28" t="s">
        <v>91</v>
      </c>
      <c r="E109" s="29" t="n">
        <v>1</v>
      </c>
      <c r="F109" s="30"/>
      <c r="G109" s="28" t="s">
        <v>92</v>
      </c>
      <c r="H109" s="31"/>
      <c r="I109" s="31"/>
      <c r="J109" s="29"/>
      <c r="K109" s="28" t="s">
        <v>93</v>
      </c>
      <c r="L109" s="32"/>
      <c r="M109" s="31"/>
      <c r="N109" s="28" t="s">
        <v>94</v>
      </c>
      <c r="O109" s="31"/>
      <c r="P109" s="33" t="n">
        <f aca="false">IF(AND(A109&lt;&gt;"",COUNT(F109,H109,I109,J109)=4),1,0)</f>
        <v>0</v>
      </c>
      <c r="Q109" s="34" t="str">
        <f aca="false">IF($P109=1,IF(D109="100ml",1/IF(N(E109)&gt;0,E109,1),1),"")</f>
        <v/>
      </c>
      <c r="R109" s="35" t="str">
        <f aca="false">IF($P109=1,ROUND(IF(G109="kcal",F109*KCAL_KJ,F109)*Q109,9),"")</f>
        <v/>
      </c>
      <c r="S109" s="36" t="str">
        <f aca="false">IF($P109=1,ROUND(H109*Q109,9),"")</f>
        <v/>
      </c>
      <c r="T109" s="36" t="str">
        <f aca="false">IF($P109=1,ROUND(I109*Q109,9),"")</f>
        <v/>
      </c>
      <c r="U109" s="35" t="str">
        <f aca="false">IF($P109=1,ROUND(IF(K109="mg sodium",J109,J109*SALT_NA)*Q109,9),"")</f>
        <v/>
      </c>
      <c r="V109" s="36" t="str">
        <f aca="false">IF($P109=1,ROUND(N(M109)*Q109,9),"")</f>
        <v/>
      </c>
      <c r="W109" s="36" t="str">
        <f aca="false">IF($P109=1,ROUND(N(O109)*Q109,9),"")</f>
        <v/>
      </c>
      <c r="X109" s="33" t="str">
        <f aca="false">IF($P109=1,COUNTIF(Tbl_Energy,"&lt;"&amp;R109),"")</f>
        <v/>
      </c>
      <c r="Y109" s="33" t="str">
        <f aca="false">IF($P109=1,COUNTIF(Tbl_SatFat,"&lt;"&amp;S109),"")</f>
        <v/>
      </c>
      <c r="Z109" s="33" t="str">
        <f aca="false">IF($P109=1,COUNTIF(Tbl_Sugar,"&lt;"&amp;T109),"")</f>
        <v/>
      </c>
      <c r="AA109" s="33" t="str">
        <f aca="false">IF($P109=1,COUNTIF(Tbl_Sodium,"&lt;"&amp;U109),"")</f>
        <v/>
      </c>
      <c r="AB109" s="33" t="str">
        <f aca="false">IF($P109=1,X109+Y109+Z109+AA109,"")</f>
        <v/>
      </c>
      <c r="AC109" s="33" t="str">
        <f aca="false">IF($P109=1,IF(N(L109)&gt;80,5,IF(N(L109)&gt;60,2,IF(N(L109)&gt;40,1,0))),"")</f>
        <v/>
      </c>
      <c r="AD109" s="33" t="str">
        <f aca="false">IF($P109=1,IF(N109="NSP",COUNTIF(Tbl_NSP,"&lt;"&amp;V109),COUNTIF(Tbl_AOAC,"&lt;"&amp;V109)),"")</f>
        <v/>
      </c>
      <c r="AE109" s="33" t="str">
        <f aca="false">IF($P109=1,COUNTIF(Tbl_Protein,"&lt;"&amp;W109),"")</f>
        <v/>
      </c>
      <c r="AF109" s="33" t="str">
        <f aca="false">IF($P109=1,IF(AND(AB109&gt;=Protein_Cap,AC109&lt;FVN_Max),"No","Yes"),"")</f>
        <v/>
      </c>
      <c r="AG109" s="33" t="str">
        <f aca="false">IF($P109=1,AB109-AC109-AD109-IF(AF109="Yes",AE109,0),"")</f>
        <v/>
      </c>
      <c r="AH109" s="33" t="str">
        <f aca="false">IF($P109=1,IF(C109="Drink",Thr_Drink,Thr_Food),"")</f>
        <v/>
      </c>
      <c r="AI109" s="37" t="str">
        <f aca="false">IF($P109=1,IF(AG109&gt;=AH109,"HFSS","Not HFSS"),"")</f>
        <v/>
      </c>
      <c r="AJ109" s="33" t="str">
        <f aca="false">IF($P109=1,IF(AI109="HFSS",AG109-AH109+1,""),"")</f>
        <v/>
      </c>
      <c r="AK109" s="37" t="str">
        <f aca="false">IF($P109=1,IF(AI109="Not HFSS",AH109-1-AG109,""),"")</f>
        <v/>
      </c>
      <c r="AL109" s="38" t="str">
        <f aca="false">IF($P109=1,IF(AND(AF109="No",AB109&lt;=Protein_Cap+1,AE109&gt;0),"Yes: lose "&amp;(AB109-Protein_Cap+1)&amp;" A point"&amp;IF(AB109-Protein_Cap+1&gt;1,"s",""),""),"")</f>
        <v/>
      </c>
      <c r="AM109" s="39" t="str">
        <f aca="false">IF($P109=1,IF(X109=0,"",(R109-INDEX(Tbl_Energy,X109))/R109),"")</f>
        <v/>
      </c>
      <c r="AN109" s="39" t="str">
        <f aca="false">IF($P109=1,IF(Y109=0,"",(S109-INDEX(Tbl_SatFat,Y109))/S109),"")</f>
        <v/>
      </c>
      <c r="AO109" s="39" t="str">
        <f aca="false">IF($P109=1,IF(Z109=0,"",(T109-INDEX(Tbl_Sugar,Z109))/T109),"")</f>
        <v/>
      </c>
      <c r="AP109" s="39" t="str">
        <f aca="false">IF($P109=1,IF(AA109=0,"",(U109-INDEX(Tbl_Sodium,AA109))/U109),"")</f>
        <v/>
      </c>
      <c r="AQ109" s="38" t="str">
        <f aca="false">IF($P109=1,IF(COUNT(AM109:AP109)=0,"",INDEX($AM$12:$AP$12,MATCH(MIN(AM109:AP109),AM109:AP109,0))&amp;": cut "&amp;TEXT(MIN(AM109:AP109),"0.0%")),"")</f>
        <v/>
      </c>
    </row>
    <row r="110" customFormat="false" ht="15" hidden="false" customHeight="false" outlineLevel="0" collapsed="false">
      <c r="A110" s="27"/>
      <c r="B110" s="27"/>
      <c r="C110" s="28" t="s">
        <v>90</v>
      </c>
      <c r="D110" s="28" t="s">
        <v>91</v>
      </c>
      <c r="E110" s="29" t="n">
        <v>1</v>
      </c>
      <c r="F110" s="30"/>
      <c r="G110" s="28" t="s">
        <v>92</v>
      </c>
      <c r="H110" s="31"/>
      <c r="I110" s="31"/>
      <c r="J110" s="29"/>
      <c r="K110" s="28" t="s">
        <v>93</v>
      </c>
      <c r="L110" s="32"/>
      <c r="M110" s="31"/>
      <c r="N110" s="28" t="s">
        <v>94</v>
      </c>
      <c r="O110" s="31"/>
      <c r="P110" s="33" t="n">
        <f aca="false">IF(AND(A110&lt;&gt;"",COUNT(F110,H110,I110,J110)=4),1,0)</f>
        <v>0</v>
      </c>
      <c r="Q110" s="34" t="str">
        <f aca="false">IF($P110=1,IF(D110="100ml",1/IF(N(E110)&gt;0,E110,1),1),"")</f>
        <v/>
      </c>
      <c r="R110" s="35" t="str">
        <f aca="false">IF($P110=1,ROUND(IF(G110="kcal",F110*KCAL_KJ,F110)*Q110,9),"")</f>
        <v/>
      </c>
      <c r="S110" s="36" t="str">
        <f aca="false">IF($P110=1,ROUND(H110*Q110,9),"")</f>
        <v/>
      </c>
      <c r="T110" s="36" t="str">
        <f aca="false">IF($P110=1,ROUND(I110*Q110,9),"")</f>
        <v/>
      </c>
      <c r="U110" s="35" t="str">
        <f aca="false">IF($P110=1,ROUND(IF(K110="mg sodium",J110,J110*SALT_NA)*Q110,9),"")</f>
        <v/>
      </c>
      <c r="V110" s="36" t="str">
        <f aca="false">IF($P110=1,ROUND(N(M110)*Q110,9),"")</f>
        <v/>
      </c>
      <c r="W110" s="36" t="str">
        <f aca="false">IF($P110=1,ROUND(N(O110)*Q110,9),"")</f>
        <v/>
      </c>
      <c r="X110" s="33" t="str">
        <f aca="false">IF($P110=1,COUNTIF(Tbl_Energy,"&lt;"&amp;R110),"")</f>
        <v/>
      </c>
      <c r="Y110" s="33" t="str">
        <f aca="false">IF($P110=1,COUNTIF(Tbl_SatFat,"&lt;"&amp;S110),"")</f>
        <v/>
      </c>
      <c r="Z110" s="33" t="str">
        <f aca="false">IF($P110=1,COUNTIF(Tbl_Sugar,"&lt;"&amp;T110),"")</f>
        <v/>
      </c>
      <c r="AA110" s="33" t="str">
        <f aca="false">IF($P110=1,COUNTIF(Tbl_Sodium,"&lt;"&amp;U110),"")</f>
        <v/>
      </c>
      <c r="AB110" s="33" t="str">
        <f aca="false">IF($P110=1,X110+Y110+Z110+AA110,"")</f>
        <v/>
      </c>
      <c r="AC110" s="33" t="str">
        <f aca="false">IF($P110=1,IF(N(L110)&gt;80,5,IF(N(L110)&gt;60,2,IF(N(L110)&gt;40,1,0))),"")</f>
        <v/>
      </c>
      <c r="AD110" s="33" t="str">
        <f aca="false">IF($P110=1,IF(N110="NSP",COUNTIF(Tbl_NSP,"&lt;"&amp;V110),COUNTIF(Tbl_AOAC,"&lt;"&amp;V110)),"")</f>
        <v/>
      </c>
      <c r="AE110" s="33" t="str">
        <f aca="false">IF($P110=1,COUNTIF(Tbl_Protein,"&lt;"&amp;W110),"")</f>
        <v/>
      </c>
      <c r="AF110" s="33" t="str">
        <f aca="false">IF($P110=1,IF(AND(AB110&gt;=Protein_Cap,AC110&lt;FVN_Max),"No","Yes"),"")</f>
        <v/>
      </c>
      <c r="AG110" s="33" t="str">
        <f aca="false">IF($P110=1,AB110-AC110-AD110-IF(AF110="Yes",AE110,0),"")</f>
        <v/>
      </c>
      <c r="AH110" s="33" t="str">
        <f aca="false">IF($P110=1,IF(C110="Drink",Thr_Drink,Thr_Food),"")</f>
        <v/>
      </c>
      <c r="AI110" s="37" t="str">
        <f aca="false">IF($P110=1,IF(AG110&gt;=AH110,"HFSS","Not HFSS"),"")</f>
        <v/>
      </c>
      <c r="AJ110" s="33" t="str">
        <f aca="false">IF($P110=1,IF(AI110="HFSS",AG110-AH110+1,""),"")</f>
        <v/>
      </c>
      <c r="AK110" s="37" t="str">
        <f aca="false">IF($P110=1,IF(AI110="Not HFSS",AH110-1-AG110,""),"")</f>
        <v/>
      </c>
      <c r="AL110" s="38" t="str">
        <f aca="false">IF($P110=1,IF(AND(AF110="No",AB110&lt;=Protein_Cap+1,AE110&gt;0),"Yes: lose "&amp;(AB110-Protein_Cap+1)&amp;" A point"&amp;IF(AB110-Protein_Cap+1&gt;1,"s",""),""),"")</f>
        <v/>
      </c>
      <c r="AM110" s="39" t="str">
        <f aca="false">IF($P110=1,IF(X110=0,"",(R110-INDEX(Tbl_Energy,X110))/R110),"")</f>
        <v/>
      </c>
      <c r="AN110" s="39" t="str">
        <f aca="false">IF($P110=1,IF(Y110=0,"",(S110-INDEX(Tbl_SatFat,Y110))/S110),"")</f>
        <v/>
      </c>
      <c r="AO110" s="39" t="str">
        <f aca="false">IF($P110=1,IF(Z110=0,"",(T110-INDEX(Tbl_Sugar,Z110))/T110),"")</f>
        <v/>
      </c>
      <c r="AP110" s="39" t="str">
        <f aca="false">IF($P110=1,IF(AA110=0,"",(U110-INDEX(Tbl_Sodium,AA110))/U110),"")</f>
        <v/>
      </c>
      <c r="AQ110" s="38" t="str">
        <f aca="false">IF($P110=1,IF(COUNT(AM110:AP110)=0,"",INDEX($AM$12:$AP$12,MATCH(MIN(AM110:AP110),AM110:AP110,0))&amp;": cut "&amp;TEXT(MIN(AM110:AP110),"0.0%")),"")</f>
        <v/>
      </c>
    </row>
    <row r="111" customFormat="false" ht="15" hidden="false" customHeight="false" outlineLevel="0" collapsed="false">
      <c r="A111" s="27"/>
      <c r="B111" s="27"/>
      <c r="C111" s="28" t="s">
        <v>90</v>
      </c>
      <c r="D111" s="28" t="s">
        <v>91</v>
      </c>
      <c r="E111" s="29" t="n">
        <v>1</v>
      </c>
      <c r="F111" s="30"/>
      <c r="G111" s="28" t="s">
        <v>92</v>
      </c>
      <c r="H111" s="31"/>
      <c r="I111" s="31"/>
      <c r="J111" s="29"/>
      <c r="K111" s="28" t="s">
        <v>93</v>
      </c>
      <c r="L111" s="32"/>
      <c r="M111" s="31"/>
      <c r="N111" s="28" t="s">
        <v>94</v>
      </c>
      <c r="O111" s="31"/>
      <c r="P111" s="33" t="n">
        <f aca="false">IF(AND(A111&lt;&gt;"",COUNT(F111,H111,I111,J111)=4),1,0)</f>
        <v>0</v>
      </c>
      <c r="Q111" s="34" t="str">
        <f aca="false">IF($P111=1,IF(D111="100ml",1/IF(N(E111)&gt;0,E111,1),1),"")</f>
        <v/>
      </c>
      <c r="R111" s="35" t="str">
        <f aca="false">IF($P111=1,ROUND(IF(G111="kcal",F111*KCAL_KJ,F111)*Q111,9),"")</f>
        <v/>
      </c>
      <c r="S111" s="36" t="str">
        <f aca="false">IF($P111=1,ROUND(H111*Q111,9),"")</f>
        <v/>
      </c>
      <c r="T111" s="36" t="str">
        <f aca="false">IF($P111=1,ROUND(I111*Q111,9),"")</f>
        <v/>
      </c>
      <c r="U111" s="35" t="str">
        <f aca="false">IF($P111=1,ROUND(IF(K111="mg sodium",J111,J111*SALT_NA)*Q111,9),"")</f>
        <v/>
      </c>
      <c r="V111" s="36" t="str">
        <f aca="false">IF($P111=1,ROUND(N(M111)*Q111,9),"")</f>
        <v/>
      </c>
      <c r="W111" s="36" t="str">
        <f aca="false">IF($P111=1,ROUND(N(O111)*Q111,9),"")</f>
        <v/>
      </c>
      <c r="X111" s="33" t="str">
        <f aca="false">IF($P111=1,COUNTIF(Tbl_Energy,"&lt;"&amp;R111),"")</f>
        <v/>
      </c>
      <c r="Y111" s="33" t="str">
        <f aca="false">IF($P111=1,COUNTIF(Tbl_SatFat,"&lt;"&amp;S111),"")</f>
        <v/>
      </c>
      <c r="Z111" s="33" t="str">
        <f aca="false">IF($P111=1,COUNTIF(Tbl_Sugar,"&lt;"&amp;T111),"")</f>
        <v/>
      </c>
      <c r="AA111" s="33" t="str">
        <f aca="false">IF($P111=1,COUNTIF(Tbl_Sodium,"&lt;"&amp;U111),"")</f>
        <v/>
      </c>
      <c r="AB111" s="33" t="str">
        <f aca="false">IF($P111=1,X111+Y111+Z111+AA111,"")</f>
        <v/>
      </c>
      <c r="AC111" s="33" t="str">
        <f aca="false">IF($P111=1,IF(N(L111)&gt;80,5,IF(N(L111)&gt;60,2,IF(N(L111)&gt;40,1,0))),"")</f>
        <v/>
      </c>
      <c r="AD111" s="33" t="str">
        <f aca="false">IF($P111=1,IF(N111="NSP",COUNTIF(Tbl_NSP,"&lt;"&amp;V111),COUNTIF(Tbl_AOAC,"&lt;"&amp;V111)),"")</f>
        <v/>
      </c>
      <c r="AE111" s="33" t="str">
        <f aca="false">IF($P111=1,COUNTIF(Tbl_Protein,"&lt;"&amp;W111),"")</f>
        <v/>
      </c>
      <c r="AF111" s="33" t="str">
        <f aca="false">IF($P111=1,IF(AND(AB111&gt;=Protein_Cap,AC111&lt;FVN_Max),"No","Yes"),"")</f>
        <v/>
      </c>
      <c r="AG111" s="33" t="str">
        <f aca="false">IF($P111=1,AB111-AC111-AD111-IF(AF111="Yes",AE111,0),"")</f>
        <v/>
      </c>
      <c r="AH111" s="33" t="str">
        <f aca="false">IF($P111=1,IF(C111="Drink",Thr_Drink,Thr_Food),"")</f>
        <v/>
      </c>
      <c r="AI111" s="37" t="str">
        <f aca="false">IF($P111=1,IF(AG111&gt;=AH111,"HFSS","Not HFSS"),"")</f>
        <v/>
      </c>
      <c r="AJ111" s="33" t="str">
        <f aca="false">IF($P111=1,IF(AI111="HFSS",AG111-AH111+1,""),"")</f>
        <v/>
      </c>
      <c r="AK111" s="37" t="str">
        <f aca="false">IF($P111=1,IF(AI111="Not HFSS",AH111-1-AG111,""),"")</f>
        <v/>
      </c>
      <c r="AL111" s="38" t="str">
        <f aca="false">IF($P111=1,IF(AND(AF111="No",AB111&lt;=Protein_Cap+1,AE111&gt;0),"Yes: lose "&amp;(AB111-Protein_Cap+1)&amp;" A point"&amp;IF(AB111-Protein_Cap+1&gt;1,"s",""),""),"")</f>
        <v/>
      </c>
      <c r="AM111" s="39" t="str">
        <f aca="false">IF($P111=1,IF(X111=0,"",(R111-INDEX(Tbl_Energy,X111))/R111),"")</f>
        <v/>
      </c>
      <c r="AN111" s="39" t="str">
        <f aca="false">IF($P111=1,IF(Y111=0,"",(S111-INDEX(Tbl_SatFat,Y111))/S111),"")</f>
        <v/>
      </c>
      <c r="AO111" s="39" t="str">
        <f aca="false">IF($P111=1,IF(Z111=0,"",(T111-INDEX(Tbl_Sugar,Z111))/T111),"")</f>
        <v/>
      </c>
      <c r="AP111" s="39" t="str">
        <f aca="false">IF($P111=1,IF(AA111=0,"",(U111-INDEX(Tbl_Sodium,AA111))/U111),"")</f>
        <v/>
      </c>
      <c r="AQ111" s="38" t="str">
        <f aca="false">IF($P111=1,IF(COUNT(AM111:AP111)=0,"",INDEX($AM$12:$AP$12,MATCH(MIN(AM111:AP111),AM111:AP111,0))&amp;": cut "&amp;TEXT(MIN(AM111:AP111),"0.0%")),"")</f>
        <v/>
      </c>
    </row>
    <row r="112" customFormat="false" ht="15" hidden="false" customHeight="false" outlineLevel="0" collapsed="false">
      <c r="A112" s="27"/>
      <c r="B112" s="27"/>
      <c r="C112" s="28" t="s">
        <v>90</v>
      </c>
      <c r="D112" s="28" t="s">
        <v>91</v>
      </c>
      <c r="E112" s="29" t="n">
        <v>1</v>
      </c>
      <c r="F112" s="30"/>
      <c r="G112" s="28" t="s">
        <v>92</v>
      </c>
      <c r="H112" s="31"/>
      <c r="I112" s="31"/>
      <c r="J112" s="29"/>
      <c r="K112" s="28" t="s">
        <v>93</v>
      </c>
      <c r="L112" s="32"/>
      <c r="M112" s="31"/>
      <c r="N112" s="28" t="s">
        <v>94</v>
      </c>
      <c r="O112" s="31"/>
      <c r="P112" s="33" t="n">
        <f aca="false">IF(AND(A112&lt;&gt;"",COUNT(F112,H112,I112,J112)=4),1,0)</f>
        <v>0</v>
      </c>
      <c r="Q112" s="34" t="str">
        <f aca="false">IF($P112=1,IF(D112="100ml",1/IF(N(E112)&gt;0,E112,1),1),"")</f>
        <v/>
      </c>
      <c r="R112" s="35" t="str">
        <f aca="false">IF($P112=1,ROUND(IF(G112="kcal",F112*KCAL_KJ,F112)*Q112,9),"")</f>
        <v/>
      </c>
      <c r="S112" s="36" t="str">
        <f aca="false">IF($P112=1,ROUND(H112*Q112,9),"")</f>
        <v/>
      </c>
      <c r="T112" s="36" t="str">
        <f aca="false">IF($P112=1,ROUND(I112*Q112,9),"")</f>
        <v/>
      </c>
      <c r="U112" s="35" t="str">
        <f aca="false">IF($P112=1,ROUND(IF(K112="mg sodium",J112,J112*SALT_NA)*Q112,9),"")</f>
        <v/>
      </c>
      <c r="V112" s="36" t="str">
        <f aca="false">IF($P112=1,ROUND(N(M112)*Q112,9),"")</f>
        <v/>
      </c>
      <c r="W112" s="36" t="str">
        <f aca="false">IF($P112=1,ROUND(N(O112)*Q112,9),"")</f>
        <v/>
      </c>
      <c r="X112" s="33" t="str">
        <f aca="false">IF($P112=1,COUNTIF(Tbl_Energy,"&lt;"&amp;R112),"")</f>
        <v/>
      </c>
      <c r="Y112" s="33" t="str">
        <f aca="false">IF($P112=1,COUNTIF(Tbl_SatFat,"&lt;"&amp;S112),"")</f>
        <v/>
      </c>
      <c r="Z112" s="33" t="str">
        <f aca="false">IF($P112=1,COUNTIF(Tbl_Sugar,"&lt;"&amp;T112),"")</f>
        <v/>
      </c>
      <c r="AA112" s="33" t="str">
        <f aca="false">IF($P112=1,COUNTIF(Tbl_Sodium,"&lt;"&amp;U112),"")</f>
        <v/>
      </c>
      <c r="AB112" s="33" t="str">
        <f aca="false">IF($P112=1,X112+Y112+Z112+AA112,"")</f>
        <v/>
      </c>
      <c r="AC112" s="33" t="str">
        <f aca="false">IF($P112=1,IF(N(L112)&gt;80,5,IF(N(L112)&gt;60,2,IF(N(L112)&gt;40,1,0))),"")</f>
        <v/>
      </c>
      <c r="AD112" s="33" t="str">
        <f aca="false">IF($P112=1,IF(N112="NSP",COUNTIF(Tbl_NSP,"&lt;"&amp;V112),COUNTIF(Tbl_AOAC,"&lt;"&amp;V112)),"")</f>
        <v/>
      </c>
      <c r="AE112" s="33" t="str">
        <f aca="false">IF($P112=1,COUNTIF(Tbl_Protein,"&lt;"&amp;W112),"")</f>
        <v/>
      </c>
      <c r="AF112" s="33" t="str">
        <f aca="false">IF($P112=1,IF(AND(AB112&gt;=Protein_Cap,AC112&lt;FVN_Max),"No","Yes"),"")</f>
        <v/>
      </c>
      <c r="AG112" s="33" t="str">
        <f aca="false">IF($P112=1,AB112-AC112-AD112-IF(AF112="Yes",AE112,0),"")</f>
        <v/>
      </c>
      <c r="AH112" s="33" t="str">
        <f aca="false">IF($P112=1,IF(C112="Drink",Thr_Drink,Thr_Food),"")</f>
        <v/>
      </c>
      <c r="AI112" s="37" t="str">
        <f aca="false">IF($P112=1,IF(AG112&gt;=AH112,"HFSS","Not HFSS"),"")</f>
        <v/>
      </c>
      <c r="AJ112" s="33" t="str">
        <f aca="false">IF($P112=1,IF(AI112="HFSS",AG112-AH112+1,""),"")</f>
        <v/>
      </c>
      <c r="AK112" s="37" t="str">
        <f aca="false">IF($P112=1,IF(AI112="Not HFSS",AH112-1-AG112,""),"")</f>
        <v/>
      </c>
      <c r="AL112" s="38" t="str">
        <f aca="false">IF($P112=1,IF(AND(AF112="No",AB112&lt;=Protein_Cap+1,AE112&gt;0),"Yes: lose "&amp;(AB112-Protein_Cap+1)&amp;" A point"&amp;IF(AB112-Protein_Cap+1&gt;1,"s",""),""),"")</f>
        <v/>
      </c>
      <c r="AM112" s="39" t="str">
        <f aca="false">IF($P112=1,IF(X112=0,"",(R112-INDEX(Tbl_Energy,X112))/R112),"")</f>
        <v/>
      </c>
      <c r="AN112" s="39" t="str">
        <f aca="false">IF($P112=1,IF(Y112=0,"",(S112-INDEX(Tbl_SatFat,Y112))/S112),"")</f>
        <v/>
      </c>
      <c r="AO112" s="39" t="str">
        <f aca="false">IF($P112=1,IF(Z112=0,"",(T112-INDEX(Tbl_Sugar,Z112))/T112),"")</f>
        <v/>
      </c>
      <c r="AP112" s="39" t="str">
        <f aca="false">IF($P112=1,IF(AA112=0,"",(U112-INDEX(Tbl_Sodium,AA112))/U112),"")</f>
        <v/>
      </c>
      <c r="AQ112" s="38" t="str">
        <f aca="false">IF($P112=1,IF(COUNT(AM112:AP112)=0,"",INDEX($AM$12:$AP$12,MATCH(MIN(AM112:AP112),AM112:AP112,0))&amp;": cut "&amp;TEXT(MIN(AM112:AP112),"0.0%")),"")</f>
        <v/>
      </c>
    </row>
    <row r="113" customFormat="false" ht="15" hidden="false" customHeight="false" outlineLevel="0" collapsed="false">
      <c r="A113" s="27"/>
      <c r="B113" s="27"/>
      <c r="C113" s="28" t="s">
        <v>90</v>
      </c>
      <c r="D113" s="28" t="s">
        <v>91</v>
      </c>
      <c r="E113" s="29" t="n">
        <v>1</v>
      </c>
      <c r="F113" s="30"/>
      <c r="G113" s="28" t="s">
        <v>92</v>
      </c>
      <c r="H113" s="31"/>
      <c r="I113" s="31"/>
      <c r="J113" s="29"/>
      <c r="K113" s="28" t="s">
        <v>93</v>
      </c>
      <c r="L113" s="32"/>
      <c r="M113" s="31"/>
      <c r="N113" s="28" t="s">
        <v>94</v>
      </c>
      <c r="O113" s="31"/>
      <c r="P113" s="33" t="n">
        <f aca="false">IF(AND(A113&lt;&gt;"",COUNT(F113,H113,I113,J113)=4),1,0)</f>
        <v>0</v>
      </c>
      <c r="Q113" s="34" t="str">
        <f aca="false">IF($P113=1,IF(D113="100ml",1/IF(N(E113)&gt;0,E113,1),1),"")</f>
        <v/>
      </c>
      <c r="R113" s="35" t="str">
        <f aca="false">IF($P113=1,ROUND(IF(G113="kcal",F113*KCAL_KJ,F113)*Q113,9),"")</f>
        <v/>
      </c>
      <c r="S113" s="36" t="str">
        <f aca="false">IF($P113=1,ROUND(H113*Q113,9),"")</f>
        <v/>
      </c>
      <c r="T113" s="36" t="str">
        <f aca="false">IF($P113=1,ROUND(I113*Q113,9),"")</f>
        <v/>
      </c>
      <c r="U113" s="35" t="str">
        <f aca="false">IF($P113=1,ROUND(IF(K113="mg sodium",J113,J113*SALT_NA)*Q113,9),"")</f>
        <v/>
      </c>
      <c r="V113" s="36" t="str">
        <f aca="false">IF($P113=1,ROUND(N(M113)*Q113,9),"")</f>
        <v/>
      </c>
      <c r="W113" s="36" t="str">
        <f aca="false">IF($P113=1,ROUND(N(O113)*Q113,9),"")</f>
        <v/>
      </c>
      <c r="X113" s="33" t="str">
        <f aca="false">IF($P113=1,COUNTIF(Tbl_Energy,"&lt;"&amp;R113),"")</f>
        <v/>
      </c>
      <c r="Y113" s="33" t="str">
        <f aca="false">IF($P113=1,COUNTIF(Tbl_SatFat,"&lt;"&amp;S113),"")</f>
        <v/>
      </c>
      <c r="Z113" s="33" t="str">
        <f aca="false">IF($P113=1,COUNTIF(Tbl_Sugar,"&lt;"&amp;T113),"")</f>
        <v/>
      </c>
      <c r="AA113" s="33" t="str">
        <f aca="false">IF($P113=1,COUNTIF(Tbl_Sodium,"&lt;"&amp;U113),"")</f>
        <v/>
      </c>
      <c r="AB113" s="33" t="str">
        <f aca="false">IF($P113=1,X113+Y113+Z113+AA113,"")</f>
        <v/>
      </c>
      <c r="AC113" s="33" t="str">
        <f aca="false">IF($P113=1,IF(N(L113)&gt;80,5,IF(N(L113)&gt;60,2,IF(N(L113)&gt;40,1,0))),"")</f>
        <v/>
      </c>
      <c r="AD113" s="33" t="str">
        <f aca="false">IF($P113=1,IF(N113="NSP",COUNTIF(Tbl_NSP,"&lt;"&amp;V113),COUNTIF(Tbl_AOAC,"&lt;"&amp;V113)),"")</f>
        <v/>
      </c>
      <c r="AE113" s="33" t="str">
        <f aca="false">IF($P113=1,COUNTIF(Tbl_Protein,"&lt;"&amp;W113),"")</f>
        <v/>
      </c>
      <c r="AF113" s="33" t="str">
        <f aca="false">IF($P113=1,IF(AND(AB113&gt;=Protein_Cap,AC113&lt;FVN_Max),"No","Yes"),"")</f>
        <v/>
      </c>
      <c r="AG113" s="33" t="str">
        <f aca="false">IF($P113=1,AB113-AC113-AD113-IF(AF113="Yes",AE113,0),"")</f>
        <v/>
      </c>
      <c r="AH113" s="33" t="str">
        <f aca="false">IF($P113=1,IF(C113="Drink",Thr_Drink,Thr_Food),"")</f>
        <v/>
      </c>
      <c r="AI113" s="37" t="str">
        <f aca="false">IF($P113=1,IF(AG113&gt;=AH113,"HFSS","Not HFSS"),"")</f>
        <v/>
      </c>
      <c r="AJ113" s="33" t="str">
        <f aca="false">IF($P113=1,IF(AI113="HFSS",AG113-AH113+1,""),"")</f>
        <v/>
      </c>
      <c r="AK113" s="37" t="str">
        <f aca="false">IF($P113=1,IF(AI113="Not HFSS",AH113-1-AG113,""),"")</f>
        <v/>
      </c>
      <c r="AL113" s="38" t="str">
        <f aca="false">IF($P113=1,IF(AND(AF113="No",AB113&lt;=Protein_Cap+1,AE113&gt;0),"Yes: lose "&amp;(AB113-Protein_Cap+1)&amp;" A point"&amp;IF(AB113-Protein_Cap+1&gt;1,"s",""),""),"")</f>
        <v/>
      </c>
      <c r="AM113" s="39" t="str">
        <f aca="false">IF($P113=1,IF(X113=0,"",(R113-INDEX(Tbl_Energy,X113))/R113),"")</f>
        <v/>
      </c>
      <c r="AN113" s="39" t="str">
        <f aca="false">IF($P113=1,IF(Y113=0,"",(S113-INDEX(Tbl_SatFat,Y113))/S113),"")</f>
        <v/>
      </c>
      <c r="AO113" s="39" t="str">
        <f aca="false">IF($P113=1,IF(Z113=0,"",(T113-INDEX(Tbl_Sugar,Z113))/T113),"")</f>
        <v/>
      </c>
      <c r="AP113" s="39" t="str">
        <f aca="false">IF($P113=1,IF(AA113=0,"",(U113-INDEX(Tbl_Sodium,AA113))/U113),"")</f>
        <v/>
      </c>
      <c r="AQ113" s="38" t="str">
        <f aca="false">IF($P113=1,IF(COUNT(AM113:AP113)=0,"",INDEX($AM$12:$AP$12,MATCH(MIN(AM113:AP113),AM113:AP113,0))&amp;": cut "&amp;TEXT(MIN(AM113:AP113),"0.0%")),"")</f>
        <v/>
      </c>
    </row>
    <row r="114" customFormat="false" ht="15" hidden="false" customHeight="false" outlineLevel="0" collapsed="false">
      <c r="A114" s="27"/>
      <c r="B114" s="27"/>
      <c r="C114" s="28" t="s">
        <v>90</v>
      </c>
      <c r="D114" s="28" t="s">
        <v>91</v>
      </c>
      <c r="E114" s="29" t="n">
        <v>1</v>
      </c>
      <c r="F114" s="30"/>
      <c r="G114" s="28" t="s">
        <v>92</v>
      </c>
      <c r="H114" s="31"/>
      <c r="I114" s="31"/>
      <c r="J114" s="29"/>
      <c r="K114" s="28" t="s">
        <v>93</v>
      </c>
      <c r="L114" s="32"/>
      <c r="M114" s="31"/>
      <c r="N114" s="28" t="s">
        <v>94</v>
      </c>
      <c r="O114" s="31"/>
      <c r="P114" s="33" t="n">
        <f aca="false">IF(AND(A114&lt;&gt;"",COUNT(F114,H114,I114,J114)=4),1,0)</f>
        <v>0</v>
      </c>
      <c r="Q114" s="34" t="str">
        <f aca="false">IF($P114=1,IF(D114="100ml",1/IF(N(E114)&gt;0,E114,1),1),"")</f>
        <v/>
      </c>
      <c r="R114" s="35" t="str">
        <f aca="false">IF($P114=1,ROUND(IF(G114="kcal",F114*KCAL_KJ,F114)*Q114,9),"")</f>
        <v/>
      </c>
      <c r="S114" s="36" t="str">
        <f aca="false">IF($P114=1,ROUND(H114*Q114,9),"")</f>
        <v/>
      </c>
      <c r="T114" s="36" t="str">
        <f aca="false">IF($P114=1,ROUND(I114*Q114,9),"")</f>
        <v/>
      </c>
      <c r="U114" s="35" t="str">
        <f aca="false">IF($P114=1,ROUND(IF(K114="mg sodium",J114,J114*SALT_NA)*Q114,9),"")</f>
        <v/>
      </c>
      <c r="V114" s="36" t="str">
        <f aca="false">IF($P114=1,ROUND(N(M114)*Q114,9),"")</f>
        <v/>
      </c>
      <c r="W114" s="36" t="str">
        <f aca="false">IF($P114=1,ROUND(N(O114)*Q114,9),"")</f>
        <v/>
      </c>
      <c r="X114" s="33" t="str">
        <f aca="false">IF($P114=1,COUNTIF(Tbl_Energy,"&lt;"&amp;R114),"")</f>
        <v/>
      </c>
      <c r="Y114" s="33" t="str">
        <f aca="false">IF($P114=1,COUNTIF(Tbl_SatFat,"&lt;"&amp;S114),"")</f>
        <v/>
      </c>
      <c r="Z114" s="33" t="str">
        <f aca="false">IF($P114=1,COUNTIF(Tbl_Sugar,"&lt;"&amp;T114),"")</f>
        <v/>
      </c>
      <c r="AA114" s="33" t="str">
        <f aca="false">IF($P114=1,COUNTIF(Tbl_Sodium,"&lt;"&amp;U114),"")</f>
        <v/>
      </c>
      <c r="AB114" s="33" t="str">
        <f aca="false">IF($P114=1,X114+Y114+Z114+AA114,"")</f>
        <v/>
      </c>
      <c r="AC114" s="33" t="str">
        <f aca="false">IF($P114=1,IF(N(L114)&gt;80,5,IF(N(L114)&gt;60,2,IF(N(L114)&gt;40,1,0))),"")</f>
        <v/>
      </c>
      <c r="AD114" s="33" t="str">
        <f aca="false">IF($P114=1,IF(N114="NSP",COUNTIF(Tbl_NSP,"&lt;"&amp;V114),COUNTIF(Tbl_AOAC,"&lt;"&amp;V114)),"")</f>
        <v/>
      </c>
      <c r="AE114" s="33" t="str">
        <f aca="false">IF($P114=1,COUNTIF(Tbl_Protein,"&lt;"&amp;W114),"")</f>
        <v/>
      </c>
      <c r="AF114" s="33" t="str">
        <f aca="false">IF($P114=1,IF(AND(AB114&gt;=Protein_Cap,AC114&lt;FVN_Max),"No","Yes"),"")</f>
        <v/>
      </c>
      <c r="AG114" s="33" t="str">
        <f aca="false">IF($P114=1,AB114-AC114-AD114-IF(AF114="Yes",AE114,0),"")</f>
        <v/>
      </c>
      <c r="AH114" s="33" t="str">
        <f aca="false">IF($P114=1,IF(C114="Drink",Thr_Drink,Thr_Food),"")</f>
        <v/>
      </c>
      <c r="AI114" s="37" t="str">
        <f aca="false">IF($P114=1,IF(AG114&gt;=AH114,"HFSS","Not HFSS"),"")</f>
        <v/>
      </c>
      <c r="AJ114" s="33" t="str">
        <f aca="false">IF($P114=1,IF(AI114="HFSS",AG114-AH114+1,""),"")</f>
        <v/>
      </c>
      <c r="AK114" s="37" t="str">
        <f aca="false">IF($P114=1,IF(AI114="Not HFSS",AH114-1-AG114,""),"")</f>
        <v/>
      </c>
      <c r="AL114" s="38" t="str">
        <f aca="false">IF($P114=1,IF(AND(AF114="No",AB114&lt;=Protein_Cap+1,AE114&gt;0),"Yes: lose "&amp;(AB114-Protein_Cap+1)&amp;" A point"&amp;IF(AB114-Protein_Cap+1&gt;1,"s",""),""),"")</f>
        <v/>
      </c>
      <c r="AM114" s="39" t="str">
        <f aca="false">IF($P114=1,IF(X114=0,"",(R114-INDEX(Tbl_Energy,X114))/R114),"")</f>
        <v/>
      </c>
      <c r="AN114" s="39" t="str">
        <f aca="false">IF($P114=1,IF(Y114=0,"",(S114-INDEX(Tbl_SatFat,Y114))/S114),"")</f>
        <v/>
      </c>
      <c r="AO114" s="39" t="str">
        <f aca="false">IF($P114=1,IF(Z114=0,"",(T114-INDEX(Tbl_Sugar,Z114))/T114),"")</f>
        <v/>
      </c>
      <c r="AP114" s="39" t="str">
        <f aca="false">IF($P114=1,IF(AA114=0,"",(U114-INDEX(Tbl_Sodium,AA114))/U114),"")</f>
        <v/>
      </c>
      <c r="AQ114" s="38" t="str">
        <f aca="false">IF($P114=1,IF(COUNT(AM114:AP114)=0,"",INDEX($AM$12:$AP$12,MATCH(MIN(AM114:AP114),AM114:AP114,0))&amp;": cut "&amp;TEXT(MIN(AM114:AP114),"0.0%")),"")</f>
        <v/>
      </c>
    </row>
    <row r="115" customFormat="false" ht="15" hidden="false" customHeight="false" outlineLevel="0" collapsed="false">
      <c r="A115" s="27"/>
      <c r="B115" s="27"/>
      <c r="C115" s="28" t="s">
        <v>90</v>
      </c>
      <c r="D115" s="28" t="s">
        <v>91</v>
      </c>
      <c r="E115" s="29" t="n">
        <v>1</v>
      </c>
      <c r="F115" s="30"/>
      <c r="G115" s="28" t="s">
        <v>92</v>
      </c>
      <c r="H115" s="31"/>
      <c r="I115" s="31"/>
      <c r="J115" s="29"/>
      <c r="K115" s="28" t="s">
        <v>93</v>
      </c>
      <c r="L115" s="32"/>
      <c r="M115" s="31"/>
      <c r="N115" s="28" t="s">
        <v>94</v>
      </c>
      <c r="O115" s="31"/>
      <c r="P115" s="33" t="n">
        <f aca="false">IF(AND(A115&lt;&gt;"",COUNT(F115,H115,I115,J115)=4),1,0)</f>
        <v>0</v>
      </c>
      <c r="Q115" s="34" t="str">
        <f aca="false">IF($P115=1,IF(D115="100ml",1/IF(N(E115)&gt;0,E115,1),1),"")</f>
        <v/>
      </c>
      <c r="R115" s="35" t="str">
        <f aca="false">IF($P115=1,ROUND(IF(G115="kcal",F115*KCAL_KJ,F115)*Q115,9),"")</f>
        <v/>
      </c>
      <c r="S115" s="36" t="str">
        <f aca="false">IF($P115=1,ROUND(H115*Q115,9),"")</f>
        <v/>
      </c>
      <c r="T115" s="36" t="str">
        <f aca="false">IF($P115=1,ROUND(I115*Q115,9),"")</f>
        <v/>
      </c>
      <c r="U115" s="35" t="str">
        <f aca="false">IF($P115=1,ROUND(IF(K115="mg sodium",J115,J115*SALT_NA)*Q115,9),"")</f>
        <v/>
      </c>
      <c r="V115" s="36" t="str">
        <f aca="false">IF($P115=1,ROUND(N(M115)*Q115,9),"")</f>
        <v/>
      </c>
      <c r="W115" s="36" t="str">
        <f aca="false">IF($P115=1,ROUND(N(O115)*Q115,9),"")</f>
        <v/>
      </c>
      <c r="X115" s="33" t="str">
        <f aca="false">IF($P115=1,COUNTIF(Tbl_Energy,"&lt;"&amp;R115),"")</f>
        <v/>
      </c>
      <c r="Y115" s="33" t="str">
        <f aca="false">IF($P115=1,COUNTIF(Tbl_SatFat,"&lt;"&amp;S115),"")</f>
        <v/>
      </c>
      <c r="Z115" s="33" t="str">
        <f aca="false">IF($P115=1,COUNTIF(Tbl_Sugar,"&lt;"&amp;T115),"")</f>
        <v/>
      </c>
      <c r="AA115" s="33" t="str">
        <f aca="false">IF($P115=1,COUNTIF(Tbl_Sodium,"&lt;"&amp;U115),"")</f>
        <v/>
      </c>
      <c r="AB115" s="33" t="str">
        <f aca="false">IF($P115=1,X115+Y115+Z115+AA115,"")</f>
        <v/>
      </c>
      <c r="AC115" s="33" t="str">
        <f aca="false">IF($P115=1,IF(N(L115)&gt;80,5,IF(N(L115)&gt;60,2,IF(N(L115)&gt;40,1,0))),"")</f>
        <v/>
      </c>
      <c r="AD115" s="33" t="str">
        <f aca="false">IF($P115=1,IF(N115="NSP",COUNTIF(Tbl_NSP,"&lt;"&amp;V115),COUNTIF(Tbl_AOAC,"&lt;"&amp;V115)),"")</f>
        <v/>
      </c>
      <c r="AE115" s="33" t="str">
        <f aca="false">IF($P115=1,COUNTIF(Tbl_Protein,"&lt;"&amp;W115),"")</f>
        <v/>
      </c>
      <c r="AF115" s="33" t="str">
        <f aca="false">IF($P115=1,IF(AND(AB115&gt;=Protein_Cap,AC115&lt;FVN_Max),"No","Yes"),"")</f>
        <v/>
      </c>
      <c r="AG115" s="33" t="str">
        <f aca="false">IF($P115=1,AB115-AC115-AD115-IF(AF115="Yes",AE115,0),"")</f>
        <v/>
      </c>
      <c r="AH115" s="33" t="str">
        <f aca="false">IF($P115=1,IF(C115="Drink",Thr_Drink,Thr_Food),"")</f>
        <v/>
      </c>
      <c r="AI115" s="37" t="str">
        <f aca="false">IF($P115=1,IF(AG115&gt;=AH115,"HFSS","Not HFSS"),"")</f>
        <v/>
      </c>
      <c r="AJ115" s="33" t="str">
        <f aca="false">IF($P115=1,IF(AI115="HFSS",AG115-AH115+1,""),"")</f>
        <v/>
      </c>
      <c r="AK115" s="37" t="str">
        <f aca="false">IF($P115=1,IF(AI115="Not HFSS",AH115-1-AG115,""),"")</f>
        <v/>
      </c>
      <c r="AL115" s="38" t="str">
        <f aca="false">IF($P115=1,IF(AND(AF115="No",AB115&lt;=Protein_Cap+1,AE115&gt;0),"Yes: lose "&amp;(AB115-Protein_Cap+1)&amp;" A point"&amp;IF(AB115-Protein_Cap+1&gt;1,"s",""),""),"")</f>
        <v/>
      </c>
      <c r="AM115" s="39" t="str">
        <f aca="false">IF($P115=1,IF(X115=0,"",(R115-INDEX(Tbl_Energy,X115))/R115),"")</f>
        <v/>
      </c>
      <c r="AN115" s="39" t="str">
        <f aca="false">IF($P115=1,IF(Y115=0,"",(S115-INDEX(Tbl_SatFat,Y115))/S115),"")</f>
        <v/>
      </c>
      <c r="AO115" s="39" t="str">
        <f aca="false">IF($P115=1,IF(Z115=0,"",(T115-INDEX(Tbl_Sugar,Z115))/T115),"")</f>
        <v/>
      </c>
      <c r="AP115" s="39" t="str">
        <f aca="false">IF($P115=1,IF(AA115=0,"",(U115-INDEX(Tbl_Sodium,AA115))/U115),"")</f>
        <v/>
      </c>
      <c r="AQ115" s="38" t="str">
        <f aca="false">IF($P115=1,IF(COUNT(AM115:AP115)=0,"",INDEX($AM$12:$AP$12,MATCH(MIN(AM115:AP115),AM115:AP115,0))&amp;": cut "&amp;TEXT(MIN(AM115:AP115),"0.0%")),"")</f>
        <v/>
      </c>
    </row>
    <row r="116" customFormat="false" ht="15" hidden="false" customHeight="false" outlineLevel="0" collapsed="false">
      <c r="A116" s="27"/>
      <c r="B116" s="27"/>
      <c r="C116" s="28" t="s">
        <v>90</v>
      </c>
      <c r="D116" s="28" t="s">
        <v>91</v>
      </c>
      <c r="E116" s="29" t="n">
        <v>1</v>
      </c>
      <c r="F116" s="30"/>
      <c r="G116" s="28" t="s">
        <v>92</v>
      </c>
      <c r="H116" s="31"/>
      <c r="I116" s="31"/>
      <c r="J116" s="29"/>
      <c r="K116" s="28" t="s">
        <v>93</v>
      </c>
      <c r="L116" s="32"/>
      <c r="M116" s="31"/>
      <c r="N116" s="28" t="s">
        <v>94</v>
      </c>
      <c r="O116" s="31"/>
      <c r="P116" s="33" t="n">
        <f aca="false">IF(AND(A116&lt;&gt;"",COUNT(F116,H116,I116,J116)=4),1,0)</f>
        <v>0</v>
      </c>
      <c r="Q116" s="34" t="str">
        <f aca="false">IF($P116=1,IF(D116="100ml",1/IF(N(E116)&gt;0,E116,1),1),"")</f>
        <v/>
      </c>
      <c r="R116" s="35" t="str">
        <f aca="false">IF($P116=1,ROUND(IF(G116="kcal",F116*KCAL_KJ,F116)*Q116,9),"")</f>
        <v/>
      </c>
      <c r="S116" s="36" t="str">
        <f aca="false">IF($P116=1,ROUND(H116*Q116,9),"")</f>
        <v/>
      </c>
      <c r="T116" s="36" t="str">
        <f aca="false">IF($P116=1,ROUND(I116*Q116,9),"")</f>
        <v/>
      </c>
      <c r="U116" s="35" t="str">
        <f aca="false">IF($P116=1,ROUND(IF(K116="mg sodium",J116,J116*SALT_NA)*Q116,9),"")</f>
        <v/>
      </c>
      <c r="V116" s="36" t="str">
        <f aca="false">IF($P116=1,ROUND(N(M116)*Q116,9),"")</f>
        <v/>
      </c>
      <c r="W116" s="36" t="str">
        <f aca="false">IF($P116=1,ROUND(N(O116)*Q116,9),"")</f>
        <v/>
      </c>
      <c r="X116" s="33" t="str">
        <f aca="false">IF($P116=1,COUNTIF(Tbl_Energy,"&lt;"&amp;R116),"")</f>
        <v/>
      </c>
      <c r="Y116" s="33" t="str">
        <f aca="false">IF($P116=1,COUNTIF(Tbl_SatFat,"&lt;"&amp;S116),"")</f>
        <v/>
      </c>
      <c r="Z116" s="33" t="str">
        <f aca="false">IF($P116=1,COUNTIF(Tbl_Sugar,"&lt;"&amp;T116),"")</f>
        <v/>
      </c>
      <c r="AA116" s="33" t="str">
        <f aca="false">IF($P116=1,COUNTIF(Tbl_Sodium,"&lt;"&amp;U116),"")</f>
        <v/>
      </c>
      <c r="AB116" s="33" t="str">
        <f aca="false">IF($P116=1,X116+Y116+Z116+AA116,"")</f>
        <v/>
      </c>
      <c r="AC116" s="33" t="str">
        <f aca="false">IF($P116=1,IF(N(L116)&gt;80,5,IF(N(L116)&gt;60,2,IF(N(L116)&gt;40,1,0))),"")</f>
        <v/>
      </c>
      <c r="AD116" s="33" t="str">
        <f aca="false">IF($P116=1,IF(N116="NSP",COUNTIF(Tbl_NSP,"&lt;"&amp;V116),COUNTIF(Tbl_AOAC,"&lt;"&amp;V116)),"")</f>
        <v/>
      </c>
      <c r="AE116" s="33" t="str">
        <f aca="false">IF($P116=1,COUNTIF(Tbl_Protein,"&lt;"&amp;W116),"")</f>
        <v/>
      </c>
      <c r="AF116" s="33" t="str">
        <f aca="false">IF($P116=1,IF(AND(AB116&gt;=Protein_Cap,AC116&lt;FVN_Max),"No","Yes"),"")</f>
        <v/>
      </c>
      <c r="AG116" s="33" t="str">
        <f aca="false">IF($P116=1,AB116-AC116-AD116-IF(AF116="Yes",AE116,0),"")</f>
        <v/>
      </c>
      <c r="AH116" s="33" t="str">
        <f aca="false">IF($P116=1,IF(C116="Drink",Thr_Drink,Thr_Food),"")</f>
        <v/>
      </c>
      <c r="AI116" s="37" t="str">
        <f aca="false">IF($P116=1,IF(AG116&gt;=AH116,"HFSS","Not HFSS"),"")</f>
        <v/>
      </c>
      <c r="AJ116" s="33" t="str">
        <f aca="false">IF($P116=1,IF(AI116="HFSS",AG116-AH116+1,""),"")</f>
        <v/>
      </c>
      <c r="AK116" s="37" t="str">
        <f aca="false">IF($P116=1,IF(AI116="Not HFSS",AH116-1-AG116,""),"")</f>
        <v/>
      </c>
      <c r="AL116" s="38" t="str">
        <f aca="false">IF($P116=1,IF(AND(AF116="No",AB116&lt;=Protein_Cap+1,AE116&gt;0),"Yes: lose "&amp;(AB116-Protein_Cap+1)&amp;" A point"&amp;IF(AB116-Protein_Cap+1&gt;1,"s",""),""),"")</f>
        <v/>
      </c>
      <c r="AM116" s="39" t="str">
        <f aca="false">IF($P116=1,IF(X116=0,"",(R116-INDEX(Tbl_Energy,X116))/R116),"")</f>
        <v/>
      </c>
      <c r="AN116" s="39" t="str">
        <f aca="false">IF($P116=1,IF(Y116=0,"",(S116-INDEX(Tbl_SatFat,Y116))/S116),"")</f>
        <v/>
      </c>
      <c r="AO116" s="39" t="str">
        <f aca="false">IF($P116=1,IF(Z116=0,"",(T116-INDEX(Tbl_Sugar,Z116))/T116),"")</f>
        <v/>
      </c>
      <c r="AP116" s="39" t="str">
        <f aca="false">IF($P116=1,IF(AA116=0,"",(U116-INDEX(Tbl_Sodium,AA116))/U116),"")</f>
        <v/>
      </c>
      <c r="AQ116" s="38" t="str">
        <f aca="false">IF($P116=1,IF(COUNT(AM116:AP116)=0,"",INDEX($AM$12:$AP$12,MATCH(MIN(AM116:AP116),AM116:AP116,0))&amp;": cut "&amp;TEXT(MIN(AM116:AP116),"0.0%")),"")</f>
        <v/>
      </c>
    </row>
    <row r="117" customFormat="false" ht="15" hidden="false" customHeight="false" outlineLevel="0" collapsed="false">
      <c r="A117" s="27"/>
      <c r="B117" s="27"/>
      <c r="C117" s="28" t="s">
        <v>90</v>
      </c>
      <c r="D117" s="28" t="s">
        <v>91</v>
      </c>
      <c r="E117" s="29" t="n">
        <v>1</v>
      </c>
      <c r="F117" s="30"/>
      <c r="G117" s="28" t="s">
        <v>92</v>
      </c>
      <c r="H117" s="31"/>
      <c r="I117" s="31"/>
      <c r="J117" s="29"/>
      <c r="K117" s="28" t="s">
        <v>93</v>
      </c>
      <c r="L117" s="32"/>
      <c r="M117" s="31"/>
      <c r="N117" s="28" t="s">
        <v>94</v>
      </c>
      <c r="O117" s="31"/>
      <c r="P117" s="33" t="n">
        <f aca="false">IF(AND(A117&lt;&gt;"",COUNT(F117,H117,I117,J117)=4),1,0)</f>
        <v>0</v>
      </c>
      <c r="Q117" s="34" t="str">
        <f aca="false">IF($P117=1,IF(D117="100ml",1/IF(N(E117)&gt;0,E117,1),1),"")</f>
        <v/>
      </c>
      <c r="R117" s="35" t="str">
        <f aca="false">IF($P117=1,ROUND(IF(G117="kcal",F117*KCAL_KJ,F117)*Q117,9),"")</f>
        <v/>
      </c>
      <c r="S117" s="36" t="str">
        <f aca="false">IF($P117=1,ROUND(H117*Q117,9),"")</f>
        <v/>
      </c>
      <c r="T117" s="36" t="str">
        <f aca="false">IF($P117=1,ROUND(I117*Q117,9),"")</f>
        <v/>
      </c>
      <c r="U117" s="35" t="str">
        <f aca="false">IF($P117=1,ROUND(IF(K117="mg sodium",J117,J117*SALT_NA)*Q117,9),"")</f>
        <v/>
      </c>
      <c r="V117" s="36" t="str">
        <f aca="false">IF($P117=1,ROUND(N(M117)*Q117,9),"")</f>
        <v/>
      </c>
      <c r="W117" s="36" t="str">
        <f aca="false">IF($P117=1,ROUND(N(O117)*Q117,9),"")</f>
        <v/>
      </c>
      <c r="X117" s="33" t="str">
        <f aca="false">IF($P117=1,COUNTIF(Tbl_Energy,"&lt;"&amp;R117),"")</f>
        <v/>
      </c>
      <c r="Y117" s="33" t="str">
        <f aca="false">IF($P117=1,COUNTIF(Tbl_SatFat,"&lt;"&amp;S117),"")</f>
        <v/>
      </c>
      <c r="Z117" s="33" t="str">
        <f aca="false">IF($P117=1,COUNTIF(Tbl_Sugar,"&lt;"&amp;T117),"")</f>
        <v/>
      </c>
      <c r="AA117" s="33" t="str">
        <f aca="false">IF($P117=1,COUNTIF(Tbl_Sodium,"&lt;"&amp;U117),"")</f>
        <v/>
      </c>
      <c r="AB117" s="33" t="str">
        <f aca="false">IF($P117=1,X117+Y117+Z117+AA117,"")</f>
        <v/>
      </c>
      <c r="AC117" s="33" t="str">
        <f aca="false">IF($P117=1,IF(N(L117)&gt;80,5,IF(N(L117)&gt;60,2,IF(N(L117)&gt;40,1,0))),"")</f>
        <v/>
      </c>
      <c r="AD117" s="33" t="str">
        <f aca="false">IF($P117=1,IF(N117="NSP",COUNTIF(Tbl_NSP,"&lt;"&amp;V117),COUNTIF(Tbl_AOAC,"&lt;"&amp;V117)),"")</f>
        <v/>
      </c>
      <c r="AE117" s="33" t="str">
        <f aca="false">IF($P117=1,COUNTIF(Tbl_Protein,"&lt;"&amp;W117),"")</f>
        <v/>
      </c>
      <c r="AF117" s="33" t="str">
        <f aca="false">IF($P117=1,IF(AND(AB117&gt;=Protein_Cap,AC117&lt;FVN_Max),"No","Yes"),"")</f>
        <v/>
      </c>
      <c r="AG117" s="33" t="str">
        <f aca="false">IF($P117=1,AB117-AC117-AD117-IF(AF117="Yes",AE117,0),"")</f>
        <v/>
      </c>
      <c r="AH117" s="33" t="str">
        <f aca="false">IF($P117=1,IF(C117="Drink",Thr_Drink,Thr_Food),"")</f>
        <v/>
      </c>
      <c r="AI117" s="37" t="str">
        <f aca="false">IF($P117=1,IF(AG117&gt;=AH117,"HFSS","Not HFSS"),"")</f>
        <v/>
      </c>
      <c r="AJ117" s="33" t="str">
        <f aca="false">IF($P117=1,IF(AI117="HFSS",AG117-AH117+1,""),"")</f>
        <v/>
      </c>
      <c r="AK117" s="37" t="str">
        <f aca="false">IF($P117=1,IF(AI117="Not HFSS",AH117-1-AG117,""),"")</f>
        <v/>
      </c>
      <c r="AL117" s="38" t="str">
        <f aca="false">IF($P117=1,IF(AND(AF117="No",AB117&lt;=Protein_Cap+1,AE117&gt;0),"Yes: lose "&amp;(AB117-Protein_Cap+1)&amp;" A point"&amp;IF(AB117-Protein_Cap+1&gt;1,"s",""),""),"")</f>
        <v/>
      </c>
      <c r="AM117" s="39" t="str">
        <f aca="false">IF($P117=1,IF(X117=0,"",(R117-INDEX(Tbl_Energy,X117))/R117),"")</f>
        <v/>
      </c>
      <c r="AN117" s="39" t="str">
        <f aca="false">IF($P117=1,IF(Y117=0,"",(S117-INDEX(Tbl_SatFat,Y117))/S117),"")</f>
        <v/>
      </c>
      <c r="AO117" s="39" t="str">
        <f aca="false">IF($P117=1,IF(Z117=0,"",(T117-INDEX(Tbl_Sugar,Z117))/T117),"")</f>
        <v/>
      </c>
      <c r="AP117" s="39" t="str">
        <f aca="false">IF($P117=1,IF(AA117=0,"",(U117-INDEX(Tbl_Sodium,AA117))/U117),"")</f>
        <v/>
      </c>
      <c r="AQ117" s="38" t="str">
        <f aca="false">IF($P117=1,IF(COUNT(AM117:AP117)=0,"",INDEX($AM$12:$AP$12,MATCH(MIN(AM117:AP117),AM117:AP117,0))&amp;": cut "&amp;TEXT(MIN(AM117:AP117),"0.0%")),"")</f>
        <v/>
      </c>
    </row>
    <row r="118" customFormat="false" ht="15" hidden="false" customHeight="false" outlineLevel="0" collapsed="false">
      <c r="A118" s="27"/>
      <c r="B118" s="27"/>
      <c r="C118" s="28" t="s">
        <v>90</v>
      </c>
      <c r="D118" s="28" t="s">
        <v>91</v>
      </c>
      <c r="E118" s="29" t="n">
        <v>1</v>
      </c>
      <c r="F118" s="30"/>
      <c r="G118" s="28" t="s">
        <v>92</v>
      </c>
      <c r="H118" s="31"/>
      <c r="I118" s="31"/>
      <c r="J118" s="29"/>
      <c r="K118" s="28" t="s">
        <v>93</v>
      </c>
      <c r="L118" s="32"/>
      <c r="M118" s="31"/>
      <c r="N118" s="28" t="s">
        <v>94</v>
      </c>
      <c r="O118" s="31"/>
      <c r="P118" s="33" t="n">
        <f aca="false">IF(AND(A118&lt;&gt;"",COUNT(F118,H118,I118,J118)=4),1,0)</f>
        <v>0</v>
      </c>
      <c r="Q118" s="34" t="str">
        <f aca="false">IF($P118=1,IF(D118="100ml",1/IF(N(E118)&gt;0,E118,1),1),"")</f>
        <v/>
      </c>
      <c r="R118" s="35" t="str">
        <f aca="false">IF($P118=1,ROUND(IF(G118="kcal",F118*KCAL_KJ,F118)*Q118,9),"")</f>
        <v/>
      </c>
      <c r="S118" s="36" t="str">
        <f aca="false">IF($P118=1,ROUND(H118*Q118,9),"")</f>
        <v/>
      </c>
      <c r="T118" s="36" t="str">
        <f aca="false">IF($P118=1,ROUND(I118*Q118,9),"")</f>
        <v/>
      </c>
      <c r="U118" s="35" t="str">
        <f aca="false">IF($P118=1,ROUND(IF(K118="mg sodium",J118,J118*SALT_NA)*Q118,9),"")</f>
        <v/>
      </c>
      <c r="V118" s="36" t="str">
        <f aca="false">IF($P118=1,ROUND(N(M118)*Q118,9),"")</f>
        <v/>
      </c>
      <c r="W118" s="36" t="str">
        <f aca="false">IF($P118=1,ROUND(N(O118)*Q118,9),"")</f>
        <v/>
      </c>
      <c r="X118" s="33" t="str">
        <f aca="false">IF($P118=1,COUNTIF(Tbl_Energy,"&lt;"&amp;R118),"")</f>
        <v/>
      </c>
      <c r="Y118" s="33" t="str">
        <f aca="false">IF($P118=1,COUNTIF(Tbl_SatFat,"&lt;"&amp;S118),"")</f>
        <v/>
      </c>
      <c r="Z118" s="33" t="str">
        <f aca="false">IF($P118=1,COUNTIF(Tbl_Sugar,"&lt;"&amp;T118),"")</f>
        <v/>
      </c>
      <c r="AA118" s="33" t="str">
        <f aca="false">IF($P118=1,COUNTIF(Tbl_Sodium,"&lt;"&amp;U118),"")</f>
        <v/>
      </c>
      <c r="AB118" s="33" t="str">
        <f aca="false">IF($P118=1,X118+Y118+Z118+AA118,"")</f>
        <v/>
      </c>
      <c r="AC118" s="33" t="str">
        <f aca="false">IF($P118=1,IF(N(L118)&gt;80,5,IF(N(L118)&gt;60,2,IF(N(L118)&gt;40,1,0))),"")</f>
        <v/>
      </c>
      <c r="AD118" s="33" t="str">
        <f aca="false">IF($P118=1,IF(N118="NSP",COUNTIF(Tbl_NSP,"&lt;"&amp;V118),COUNTIF(Tbl_AOAC,"&lt;"&amp;V118)),"")</f>
        <v/>
      </c>
      <c r="AE118" s="33" t="str">
        <f aca="false">IF($P118=1,COUNTIF(Tbl_Protein,"&lt;"&amp;W118),"")</f>
        <v/>
      </c>
      <c r="AF118" s="33" t="str">
        <f aca="false">IF($P118=1,IF(AND(AB118&gt;=Protein_Cap,AC118&lt;FVN_Max),"No","Yes"),"")</f>
        <v/>
      </c>
      <c r="AG118" s="33" t="str">
        <f aca="false">IF($P118=1,AB118-AC118-AD118-IF(AF118="Yes",AE118,0),"")</f>
        <v/>
      </c>
      <c r="AH118" s="33" t="str">
        <f aca="false">IF($P118=1,IF(C118="Drink",Thr_Drink,Thr_Food),"")</f>
        <v/>
      </c>
      <c r="AI118" s="37" t="str">
        <f aca="false">IF($P118=1,IF(AG118&gt;=AH118,"HFSS","Not HFSS"),"")</f>
        <v/>
      </c>
      <c r="AJ118" s="33" t="str">
        <f aca="false">IF($P118=1,IF(AI118="HFSS",AG118-AH118+1,""),"")</f>
        <v/>
      </c>
      <c r="AK118" s="37" t="str">
        <f aca="false">IF($P118=1,IF(AI118="Not HFSS",AH118-1-AG118,""),"")</f>
        <v/>
      </c>
      <c r="AL118" s="38" t="str">
        <f aca="false">IF($P118=1,IF(AND(AF118="No",AB118&lt;=Protein_Cap+1,AE118&gt;0),"Yes: lose "&amp;(AB118-Protein_Cap+1)&amp;" A point"&amp;IF(AB118-Protein_Cap+1&gt;1,"s",""),""),"")</f>
        <v/>
      </c>
      <c r="AM118" s="39" t="str">
        <f aca="false">IF($P118=1,IF(X118=0,"",(R118-INDEX(Tbl_Energy,X118))/R118),"")</f>
        <v/>
      </c>
      <c r="AN118" s="39" t="str">
        <f aca="false">IF($P118=1,IF(Y118=0,"",(S118-INDEX(Tbl_SatFat,Y118))/S118),"")</f>
        <v/>
      </c>
      <c r="AO118" s="39" t="str">
        <f aca="false">IF($P118=1,IF(Z118=0,"",(T118-INDEX(Tbl_Sugar,Z118))/T118),"")</f>
        <v/>
      </c>
      <c r="AP118" s="39" t="str">
        <f aca="false">IF($P118=1,IF(AA118=0,"",(U118-INDEX(Tbl_Sodium,AA118))/U118),"")</f>
        <v/>
      </c>
      <c r="AQ118" s="38" t="str">
        <f aca="false">IF($P118=1,IF(COUNT(AM118:AP118)=0,"",INDEX($AM$12:$AP$12,MATCH(MIN(AM118:AP118),AM118:AP118,0))&amp;": cut "&amp;TEXT(MIN(AM118:AP118),"0.0%")),"")</f>
        <v/>
      </c>
    </row>
    <row r="119" customFormat="false" ht="15" hidden="false" customHeight="false" outlineLevel="0" collapsed="false">
      <c r="A119" s="27"/>
      <c r="B119" s="27"/>
      <c r="C119" s="28" t="s">
        <v>90</v>
      </c>
      <c r="D119" s="28" t="s">
        <v>91</v>
      </c>
      <c r="E119" s="29" t="n">
        <v>1</v>
      </c>
      <c r="F119" s="30"/>
      <c r="G119" s="28" t="s">
        <v>92</v>
      </c>
      <c r="H119" s="31"/>
      <c r="I119" s="31"/>
      <c r="J119" s="29"/>
      <c r="K119" s="28" t="s">
        <v>93</v>
      </c>
      <c r="L119" s="32"/>
      <c r="M119" s="31"/>
      <c r="N119" s="28" t="s">
        <v>94</v>
      </c>
      <c r="O119" s="31"/>
      <c r="P119" s="33" t="n">
        <f aca="false">IF(AND(A119&lt;&gt;"",COUNT(F119,H119,I119,J119)=4),1,0)</f>
        <v>0</v>
      </c>
      <c r="Q119" s="34" t="str">
        <f aca="false">IF($P119=1,IF(D119="100ml",1/IF(N(E119)&gt;0,E119,1),1),"")</f>
        <v/>
      </c>
      <c r="R119" s="35" t="str">
        <f aca="false">IF($P119=1,ROUND(IF(G119="kcal",F119*KCAL_KJ,F119)*Q119,9),"")</f>
        <v/>
      </c>
      <c r="S119" s="36" t="str">
        <f aca="false">IF($P119=1,ROUND(H119*Q119,9),"")</f>
        <v/>
      </c>
      <c r="T119" s="36" t="str">
        <f aca="false">IF($P119=1,ROUND(I119*Q119,9),"")</f>
        <v/>
      </c>
      <c r="U119" s="35" t="str">
        <f aca="false">IF($P119=1,ROUND(IF(K119="mg sodium",J119,J119*SALT_NA)*Q119,9),"")</f>
        <v/>
      </c>
      <c r="V119" s="36" t="str">
        <f aca="false">IF($P119=1,ROUND(N(M119)*Q119,9),"")</f>
        <v/>
      </c>
      <c r="W119" s="36" t="str">
        <f aca="false">IF($P119=1,ROUND(N(O119)*Q119,9),"")</f>
        <v/>
      </c>
      <c r="X119" s="33" t="str">
        <f aca="false">IF($P119=1,COUNTIF(Tbl_Energy,"&lt;"&amp;R119),"")</f>
        <v/>
      </c>
      <c r="Y119" s="33" t="str">
        <f aca="false">IF($P119=1,COUNTIF(Tbl_SatFat,"&lt;"&amp;S119),"")</f>
        <v/>
      </c>
      <c r="Z119" s="33" t="str">
        <f aca="false">IF($P119=1,COUNTIF(Tbl_Sugar,"&lt;"&amp;T119),"")</f>
        <v/>
      </c>
      <c r="AA119" s="33" t="str">
        <f aca="false">IF($P119=1,COUNTIF(Tbl_Sodium,"&lt;"&amp;U119),"")</f>
        <v/>
      </c>
      <c r="AB119" s="33" t="str">
        <f aca="false">IF($P119=1,X119+Y119+Z119+AA119,"")</f>
        <v/>
      </c>
      <c r="AC119" s="33" t="str">
        <f aca="false">IF($P119=1,IF(N(L119)&gt;80,5,IF(N(L119)&gt;60,2,IF(N(L119)&gt;40,1,0))),"")</f>
        <v/>
      </c>
      <c r="AD119" s="33" t="str">
        <f aca="false">IF($P119=1,IF(N119="NSP",COUNTIF(Tbl_NSP,"&lt;"&amp;V119),COUNTIF(Tbl_AOAC,"&lt;"&amp;V119)),"")</f>
        <v/>
      </c>
      <c r="AE119" s="33" t="str">
        <f aca="false">IF($P119=1,COUNTIF(Tbl_Protein,"&lt;"&amp;W119),"")</f>
        <v/>
      </c>
      <c r="AF119" s="33" t="str">
        <f aca="false">IF($P119=1,IF(AND(AB119&gt;=Protein_Cap,AC119&lt;FVN_Max),"No","Yes"),"")</f>
        <v/>
      </c>
      <c r="AG119" s="33" t="str">
        <f aca="false">IF($P119=1,AB119-AC119-AD119-IF(AF119="Yes",AE119,0),"")</f>
        <v/>
      </c>
      <c r="AH119" s="33" t="str">
        <f aca="false">IF($P119=1,IF(C119="Drink",Thr_Drink,Thr_Food),"")</f>
        <v/>
      </c>
      <c r="AI119" s="37" t="str">
        <f aca="false">IF($P119=1,IF(AG119&gt;=AH119,"HFSS","Not HFSS"),"")</f>
        <v/>
      </c>
      <c r="AJ119" s="33" t="str">
        <f aca="false">IF($P119=1,IF(AI119="HFSS",AG119-AH119+1,""),"")</f>
        <v/>
      </c>
      <c r="AK119" s="37" t="str">
        <f aca="false">IF($P119=1,IF(AI119="Not HFSS",AH119-1-AG119,""),"")</f>
        <v/>
      </c>
      <c r="AL119" s="38" t="str">
        <f aca="false">IF($P119=1,IF(AND(AF119="No",AB119&lt;=Protein_Cap+1,AE119&gt;0),"Yes: lose "&amp;(AB119-Protein_Cap+1)&amp;" A point"&amp;IF(AB119-Protein_Cap+1&gt;1,"s",""),""),"")</f>
        <v/>
      </c>
      <c r="AM119" s="39" t="str">
        <f aca="false">IF($P119=1,IF(X119=0,"",(R119-INDEX(Tbl_Energy,X119))/R119),"")</f>
        <v/>
      </c>
      <c r="AN119" s="39" t="str">
        <f aca="false">IF($P119=1,IF(Y119=0,"",(S119-INDEX(Tbl_SatFat,Y119))/S119),"")</f>
        <v/>
      </c>
      <c r="AO119" s="39" t="str">
        <f aca="false">IF($P119=1,IF(Z119=0,"",(T119-INDEX(Tbl_Sugar,Z119))/T119),"")</f>
        <v/>
      </c>
      <c r="AP119" s="39" t="str">
        <f aca="false">IF($P119=1,IF(AA119=0,"",(U119-INDEX(Tbl_Sodium,AA119))/U119),"")</f>
        <v/>
      </c>
      <c r="AQ119" s="38" t="str">
        <f aca="false">IF($P119=1,IF(COUNT(AM119:AP119)=0,"",INDEX($AM$12:$AP$12,MATCH(MIN(AM119:AP119),AM119:AP119,0))&amp;": cut "&amp;TEXT(MIN(AM119:AP119),"0.0%")),"")</f>
        <v/>
      </c>
    </row>
    <row r="120" customFormat="false" ht="15" hidden="false" customHeight="false" outlineLevel="0" collapsed="false">
      <c r="A120" s="27"/>
      <c r="B120" s="27"/>
      <c r="C120" s="28" t="s">
        <v>90</v>
      </c>
      <c r="D120" s="28" t="s">
        <v>91</v>
      </c>
      <c r="E120" s="29" t="n">
        <v>1</v>
      </c>
      <c r="F120" s="30"/>
      <c r="G120" s="28" t="s">
        <v>92</v>
      </c>
      <c r="H120" s="31"/>
      <c r="I120" s="31"/>
      <c r="J120" s="29"/>
      <c r="K120" s="28" t="s">
        <v>93</v>
      </c>
      <c r="L120" s="32"/>
      <c r="M120" s="31"/>
      <c r="N120" s="28" t="s">
        <v>94</v>
      </c>
      <c r="O120" s="31"/>
      <c r="P120" s="33" t="n">
        <f aca="false">IF(AND(A120&lt;&gt;"",COUNT(F120,H120,I120,J120)=4),1,0)</f>
        <v>0</v>
      </c>
      <c r="Q120" s="34" t="str">
        <f aca="false">IF($P120=1,IF(D120="100ml",1/IF(N(E120)&gt;0,E120,1),1),"")</f>
        <v/>
      </c>
      <c r="R120" s="35" t="str">
        <f aca="false">IF($P120=1,ROUND(IF(G120="kcal",F120*KCAL_KJ,F120)*Q120,9),"")</f>
        <v/>
      </c>
      <c r="S120" s="36" t="str">
        <f aca="false">IF($P120=1,ROUND(H120*Q120,9),"")</f>
        <v/>
      </c>
      <c r="T120" s="36" t="str">
        <f aca="false">IF($P120=1,ROUND(I120*Q120,9),"")</f>
        <v/>
      </c>
      <c r="U120" s="35" t="str">
        <f aca="false">IF($P120=1,ROUND(IF(K120="mg sodium",J120,J120*SALT_NA)*Q120,9),"")</f>
        <v/>
      </c>
      <c r="V120" s="36" t="str">
        <f aca="false">IF($P120=1,ROUND(N(M120)*Q120,9),"")</f>
        <v/>
      </c>
      <c r="W120" s="36" t="str">
        <f aca="false">IF($P120=1,ROUND(N(O120)*Q120,9),"")</f>
        <v/>
      </c>
      <c r="X120" s="33" t="str">
        <f aca="false">IF($P120=1,COUNTIF(Tbl_Energy,"&lt;"&amp;R120),"")</f>
        <v/>
      </c>
      <c r="Y120" s="33" t="str">
        <f aca="false">IF($P120=1,COUNTIF(Tbl_SatFat,"&lt;"&amp;S120),"")</f>
        <v/>
      </c>
      <c r="Z120" s="33" t="str">
        <f aca="false">IF($P120=1,COUNTIF(Tbl_Sugar,"&lt;"&amp;T120),"")</f>
        <v/>
      </c>
      <c r="AA120" s="33" t="str">
        <f aca="false">IF($P120=1,COUNTIF(Tbl_Sodium,"&lt;"&amp;U120),"")</f>
        <v/>
      </c>
      <c r="AB120" s="33" t="str">
        <f aca="false">IF($P120=1,X120+Y120+Z120+AA120,"")</f>
        <v/>
      </c>
      <c r="AC120" s="33" t="str">
        <f aca="false">IF($P120=1,IF(N(L120)&gt;80,5,IF(N(L120)&gt;60,2,IF(N(L120)&gt;40,1,0))),"")</f>
        <v/>
      </c>
      <c r="AD120" s="33" t="str">
        <f aca="false">IF($P120=1,IF(N120="NSP",COUNTIF(Tbl_NSP,"&lt;"&amp;V120),COUNTIF(Tbl_AOAC,"&lt;"&amp;V120)),"")</f>
        <v/>
      </c>
      <c r="AE120" s="33" t="str">
        <f aca="false">IF($P120=1,COUNTIF(Tbl_Protein,"&lt;"&amp;W120),"")</f>
        <v/>
      </c>
      <c r="AF120" s="33" t="str">
        <f aca="false">IF($P120=1,IF(AND(AB120&gt;=Protein_Cap,AC120&lt;FVN_Max),"No","Yes"),"")</f>
        <v/>
      </c>
      <c r="AG120" s="33" t="str">
        <f aca="false">IF($P120=1,AB120-AC120-AD120-IF(AF120="Yes",AE120,0),"")</f>
        <v/>
      </c>
      <c r="AH120" s="33" t="str">
        <f aca="false">IF($P120=1,IF(C120="Drink",Thr_Drink,Thr_Food),"")</f>
        <v/>
      </c>
      <c r="AI120" s="37" t="str">
        <f aca="false">IF($P120=1,IF(AG120&gt;=AH120,"HFSS","Not HFSS"),"")</f>
        <v/>
      </c>
      <c r="AJ120" s="33" t="str">
        <f aca="false">IF($P120=1,IF(AI120="HFSS",AG120-AH120+1,""),"")</f>
        <v/>
      </c>
      <c r="AK120" s="37" t="str">
        <f aca="false">IF($P120=1,IF(AI120="Not HFSS",AH120-1-AG120,""),"")</f>
        <v/>
      </c>
      <c r="AL120" s="38" t="str">
        <f aca="false">IF($P120=1,IF(AND(AF120="No",AB120&lt;=Protein_Cap+1,AE120&gt;0),"Yes: lose "&amp;(AB120-Protein_Cap+1)&amp;" A point"&amp;IF(AB120-Protein_Cap+1&gt;1,"s",""),""),"")</f>
        <v/>
      </c>
      <c r="AM120" s="39" t="str">
        <f aca="false">IF($P120=1,IF(X120=0,"",(R120-INDEX(Tbl_Energy,X120))/R120),"")</f>
        <v/>
      </c>
      <c r="AN120" s="39" t="str">
        <f aca="false">IF($P120=1,IF(Y120=0,"",(S120-INDEX(Tbl_SatFat,Y120))/S120),"")</f>
        <v/>
      </c>
      <c r="AO120" s="39" t="str">
        <f aca="false">IF($P120=1,IF(Z120=0,"",(T120-INDEX(Tbl_Sugar,Z120))/T120),"")</f>
        <v/>
      </c>
      <c r="AP120" s="39" t="str">
        <f aca="false">IF($P120=1,IF(AA120=0,"",(U120-INDEX(Tbl_Sodium,AA120))/U120),"")</f>
        <v/>
      </c>
      <c r="AQ120" s="38" t="str">
        <f aca="false">IF($P120=1,IF(COUNT(AM120:AP120)=0,"",INDEX($AM$12:$AP$12,MATCH(MIN(AM120:AP120),AM120:AP120,0))&amp;": cut "&amp;TEXT(MIN(AM120:AP120),"0.0%")),"")</f>
        <v/>
      </c>
    </row>
    <row r="121" customFormat="false" ht="15" hidden="false" customHeight="false" outlineLevel="0" collapsed="false">
      <c r="A121" s="27"/>
      <c r="B121" s="27"/>
      <c r="C121" s="28" t="s">
        <v>90</v>
      </c>
      <c r="D121" s="28" t="s">
        <v>91</v>
      </c>
      <c r="E121" s="29" t="n">
        <v>1</v>
      </c>
      <c r="F121" s="30"/>
      <c r="G121" s="28" t="s">
        <v>92</v>
      </c>
      <c r="H121" s="31"/>
      <c r="I121" s="31"/>
      <c r="J121" s="29"/>
      <c r="K121" s="28" t="s">
        <v>93</v>
      </c>
      <c r="L121" s="32"/>
      <c r="M121" s="31"/>
      <c r="N121" s="28" t="s">
        <v>94</v>
      </c>
      <c r="O121" s="31"/>
      <c r="P121" s="33" t="n">
        <f aca="false">IF(AND(A121&lt;&gt;"",COUNT(F121,H121,I121,J121)=4),1,0)</f>
        <v>0</v>
      </c>
      <c r="Q121" s="34" t="str">
        <f aca="false">IF($P121=1,IF(D121="100ml",1/IF(N(E121)&gt;0,E121,1),1),"")</f>
        <v/>
      </c>
      <c r="R121" s="35" t="str">
        <f aca="false">IF($P121=1,ROUND(IF(G121="kcal",F121*KCAL_KJ,F121)*Q121,9),"")</f>
        <v/>
      </c>
      <c r="S121" s="36" t="str">
        <f aca="false">IF($P121=1,ROUND(H121*Q121,9),"")</f>
        <v/>
      </c>
      <c r="T121" s="36" t="str">
        <f aca="false">IF($P121=1,ROUND(I121*Q121,9),"")</f>
        <v/>
      </c>
      <c r="U121" s="35" t="str">
        <f aca="false">IF($P121=1,ROUND(IF(K121="mg sodium",J121,J121*SALT_NA)*Q121,9),"")</f>
        <v/>
      </c>
      <c r="V121" s="36" t="str">
        <f aca="false">IF($P121=1,ROUND(N(M121)*Q121,9),"")</f>
        <v/>
      </c>
      <c r="W121" s="36" t="str">
        <f aca="false">IF($P121=1,ROUND(N(O121)*Q121,9),"")</f>
        <v/>
      </c>
      <c r="X121" s="33" t="str">
        <f aca="false">IF($P121=1,COUNTIF(Tbl_Energy,"&lt;"&amp;R121),"")</f>
        <v/>
      </c>
      <c r="Y121" s="33" t="str">
        <f aca="false">IF($P121=1,COUNTIF(Tbl_SatFat,"&lt;"&amp;S121),"")</f>
        <v/>
      </c>
      <c r="Z121" s="33" t="str">
        <f aca="false">IF($P121=1,COUNTIF(Tbl_Sugar,"&lt;"&amp;T121),"")</f>
        <v/>
      </c>
      <c r="AA121" s="33" t="str">
        <f aca="false">IF($P121=1,COUNTIF(Tbl_Sodium,"&lt;"&amp;U121),"")</f>
        <v/>
      </c>
      <c r="AB121" s="33" t="str">
        <f aca="false">IF($P121=1,X121+Y121+Z121+AA121,"")</f>
        <v/>
      </c>
      <c r="AC121" s="33" t="str">
        <f aca="false">IF($P121=1,IF(N(L121)&gt;80,5,IF(N(L121)&gt;60,2,IF(N(L121)&gt;40,1,0))),"")</f>
        <v/>
      </c>
      <c r="AD121" s="33" t="str">
        <f aca="false">IF($P121=1,IF(N121="NSP",COUNTIF(Tbl_NSP,"&lt;"&amp;V121),COUNTIF(Tbl_AOAC,"&lt;"&amp;V121)),"")</f>
        <v/>
      </c>
      <c r="AE121" s="33" t="str">
        <f aca="false">IF($P121=1,COUNTIF(Tbl_Protein,"&lt;"&amp;W121),"")</f>
        <v/>
      </c>
      <c r="AF121" s="33" t="str">
        <f aca="false">IF($P121=1,IF(AND(AB121&gt;=Protein_Cap,AC121&lt;FVN_Max),"No","Yes"),"")</f>
        <v/>
      </c>
      <c r="AG121" s="33" t="str">
        <f aca="false">IF($P121=1,AB121-AC121-AD121-IF(AF121="Yes",AE121,0),"")</f>
        <v/>
      </c>
      <c r="AH121" s="33" t="str">
        <f aca="false">IF($P121=1,IF(C121="Drink",Thr_Drink,Thr_Food),"")</f>
        <v/>
      </c>
      <c r="AI121" s="37" t="str">
        <f aca="false">IF($P121=1,IF(AG121&gt;=AH121,"HFSS","Not HFSS"),"")</f>
        <v/>
      </c>
      <c r="AJ121" s="33" t="str">
        <f aca="false">IF($P121=1,IF(AI121="HFSS",AG121-AH121+1,""),"")</f>
        <v/>
      </c>
      <c r="AK121" s="37" t="str">
        <f aca="false">IF($P121=1,IF(AI121="Not HFSS",AH121-1-AG121,""),"")</f>
        <v/>
      </c>
      <c r="AL121" s="38" t="str">
        <f aca="false">IF($P121=1,IF(AND(AF121="No",AB121&lt;=Protein_Cap+1,AE121&gt;0),"Yes: lose "&amp;(AB121-Protein_Cap+1)&amp;" A point"&amp;IF(AB121-Protein_Cap+1&gt;1,"s",""),""),"")</f>
        <v/>
      </c>
      <c r="AM121" s="39" t="str">
        <f aca="false">IF($P121=1,IF(X121=0,"",(R121-INDEX(Tbl_Energy,X121))/R121),"")</f>
        <v/>
      </c>
      <c r="AN121" s="39" t="str">
        <f aca="false">IF($P121=1,IF(Y121=0,"",(S121-INDEX(Tbl_SatFat,Y121))/S121),"")</f>
        <v/>
      </c>
      <c r="AO121" s="39" t="str">
        <f aca="false">IF($P121=1,IF(Z121=0,"",(T121-INDEX(Tbl_Sugar,Z121))/T121),"")</f>
        <v/>
      </c>
      <c r="AP121" s="39" t="str">
        <f aca="false">IF($P121=1,IF(AA121=0,"",(U121-INDEX(Tbl_Sodium,AA121))/U121),"")</f>
        <v/>
      </c>
      <c r="AQ121" s="38" t="str">
        <f aca="false">IF($P121=1,IF(COUNT(AM121:AP121)=0,"",INDEX($AM$12:$AP$12,MATCH(MIN(AM121:AP121),AM121:AP121,0))&amp;": cut "&amp;TEXT(MIN(AM121:AP121),"0.0%")),"")</f>
        <v/>
      </c>
    </row>
    <row r="122" customFormat="false" ht="15" hidden="false" customHeight="false" outlineLevel="0" collapsed="false">
      <c r="A122" s="27"/>
      <c r="B122" s="27"/>
      <c r="C122" s="28" t="s">
        <v>90</v>
      </c>
      <c r="D122" s="28" t="s">
        <v>91</v>
      </c>
      <c r="E122" s="29" t="n">
        <v>1</v>
      </c>
      <c r="F122" s="30"/>
      <c r="G122" s="28" t="s">
        <v>92</v>
      </c>
      <c r="H122" s="31"/>
      <c r="I122" s="31"/>
      <c r="J122" s="29"/>
      <c r="K122" s="28" t="s">
        <v>93</v>
      </c>
      <c r="L122" s="32"/>
      <c r="M122" s="31"/>
      <c r="N122" s="28" t="s">
        <v>94</v>
      </c>
      <c r="O122" s="31"/>
      <c r="P122" s="33" t="n">
        <f aca="false">IF(AND(A122&lt;&gt;"",COUNT(F122,H122,I122,J122)=4),1,0)</f>
        <v>0</v>
      </c>
      <c r="Q122" s="34" t="str">
        <f aca="false">IF($P122=1,IF(D122="100ml",1/IF(N(E122)&gt;0,E122,1),1),"")</f>
        <v/>
      </c>
      <c r="R122" s="35" t="str">
        <f aca="false">IF($P122=1,ROUND(IF(G122="kcal",F122*KCAL_KJ,F122)*Q122,9),"")</f>
        <v/>
      </c>
      <c r="S122" s="36" t="str">
        <f aca="false">IF($P122=1,ROUND(H122*Q122,9),"")</f>
        <v/>
      </c>
      <c r="T122" s="36" t="str">
        <f aca="false">IF($P122=1,ROUND(I122*Q122,9),"")</f>
        <v/>
      </c>
      <c r="U122" s="35" t="str">
        <f aca="false">IF($P122=1,ROUND(IF(K122="mg sodium",J122,J122*SALT_NA)*Q122,9),"")</f>
        <v/>
      </c>
      <c r="V122" s="36" t="str">
        <f aca="false">IF($P122=1,ROUND(N(M122)*Q122,9),"")</f>
        <v/>
      </c>
      <c r="W122" s="36" t="str">
        <f aca="false">IF($P122=1,ROUND(N(O122)*Q122,9),"")</f>
        <v/>
      </c>
      <c r="X122" s="33" t="str">
        <f aca="false">IF($P122=1,COUNTIF(Tbl_Energy,"&lt;"&amp;R122),"")</f>
        <v/>
      </c>
      <c r="Y122" s="33" t="str">
        <f aca="false">IF($P122=1,COUNTIF(Tbl_SatFat,"&lt;"&amp;S122),"")</f>
        <v/>
      </c>
      <c r="Z122" s="33" t="str">
        <f aca="false">IF($P122=1,COUNTIF(Tbl_Sugar,"&lt;"&amp;T122),"")</f>
        <v/>
      </c>
      <c r="AA122" s="33" t="str">
        <f aca="false">IF($P122=1,COUNTIF(Tbl_Sodium,"&lt;"&amp;U122),"")</f>
        <v/>
      </c>
      <c r="AB122" s="33" t="str">
        <f aca="false">IF($P122=1,X122+Y122+Z122+AA122,"")</f>
        <v/>
      </c>
      <c r="AC122" s="33" t="str">
        <f aca="false">IF($P122=1,IF(N(L122)&gt;80,5,IF(N(L122)&gt;60,2,IF(N(L122)&gt;40,1,0))),"")</f>
        <v/>
      </c>
      <c r="AD122" s="33" t="str">
        <f aca="false">IF($P122=1,IF(N122="NSP",COUNTIF(Tbl_NSP,"&lt;"&amp;V122),COUNTIF(Tbl_AOAC,"&lt;"&amp;V122)),"")</f>
        <v/>
      </c>
      <c r="AE122" s="33" t="str">
        <f aca="false">IF($P122=1,COUNTIF(Tbl_Protein,"&lt;"&amp;W122),"")</f>
        <v/>
      </c>
      <c r="AF122" s="33" t="str">
        <f aca="false">IF($P122=1,IF(AND(AB122&gt;=Protein_Cap,AC122&lt;FVN_Max),"No","Yes"),"")</f>
        <v/>
      </c>
      <c r="AG122" s="33" t="str">
        <f aca="false">IF($P122=1,AB122-AC122-AD122-IF(AF122="Yes",AE122,0),"")</f>
        <v/>
      </c>
      <c r="AH122" s="33" t="str">
        <f aca="false">IF($P122=1,IF(C122="Drink",Thr_Drink,Thr_Food),"")</f>
        <v/>
      </c>
      <c r="AI122" s="37" t="str">
        <f aca="false">IF($P122=1,IF(AG122&gt;=AH122,"HFSS","Not HFSS"),"")</f>
        <v/>
      </c>
      <c r="AJ122" s="33" t="str">
        <f aca="false">IF($P122=1,IF(AI122="HFSS",AG122-AH122+1,""),"")</f>
        <v/>
      </c>
      <c r="AK122" s="37" t="str">
        <f aca="false">IF($P122=1,IF(AI122="Not HFSS",AH122-1-AG122,""),"")</f>
        <v/>
      </c>
      <c r="AL122" s="38" t="str">
        <f aca="false">IF($P122=1,IF(AND(AF122="No",AB122&lt;=Protein_Cap+1,AE122&gt;0),"Yes: lose "&amp;(AB122-Protein_Cap+1)&amp;" A point"&amp;IF(AB122-Protein_Cap+1&gt;1,"s",""),""),"")</f>
        <v/>
      </c>
      <c r="AM122" s="39" t="str">
        <f aca="false">IF($P122=1,IF(X122=0,"",(R122-INDEX(Tbl_Energy,X122))/R122),"")</f>
        <v/>
      </c>
      <c r="AN122" s="39" t="str">
        <f aca="false">IF($P122=1,IF(Y122=0,"",(S122-INDEX(Tbl_SatFat,Y122))/S122),"")</f>
        <v/>
      </c>
      <c r="AO122" s="39" t="str">
        <f aca="false">IF($P122=1,IF(Z122=0,"",(T122-INDEX(Tbl_Sugar,Z122))/T122),"")</f>
        <v/>
      </c>
      <c r="AP122" s="39" t="str">
        <f aca="false">IF($P122=1,IF(AA122=0,"",(U122-INDEX(Tbl_Sodium,AA122))/U122),"")</f>
        <v/>
      </c>
      <c r="AQ122" s="38" t="str">
        <f aca="false">IF($P122=1,IF(COUNT(AM122:AP122)=0,"",INDEX($AM$12:$AP$12,MATCH(MIN(AM122:AP122),AM122:AP122,0))&amp;": cut "&amp;TEXT(MIN(AM122:AP122),"0.0%")),"")</f>
        <v/>
      </c>
    </row>
    <row r="123" customFormat="false" ht="15" hidden="false" customHeight="false" outlineLevel="0" collapsed="false">
      <c r="A123" s="27"/>
      <c r="B123" s="27"/>
      <c r="C123" s="28" t="s">
        <v>90</v>
      </c>
      <c r="D123" s="28" t="s">
        <v>91</v>
      </c>
      <c r="E123" s="29" t="n">
        <v>1</v>
      </c>
      <c r="F123" s="30"/>
      <c r="G123" s="28" t="s">
        <v>92</v>
      </c>
      <c r="H123" s="31"/>
      <c r="I123" s="31"/>
      <c r="J123" s="29"/>
      <c r="K123" s="28" t="s">
        <v>93</v>
      </c>
      <c r="L123" s="32"/>
      <c r="M123" s="31"/>
      <c r="N123" s="28" t="s">
        <v>94</v>
      </c>
      <c r="O123" s="31"/>
      <c r="P123" s="33" t="n">
        <f aca="false">IF(AND(A123&lt;&gt;"",COUNT(F123,H123,I123,J123)=4),1,0)</f>
        <v>0</v>
      </c>
      <c r="Q123" s="34" t="str">
        <f aca="false">IF($P123=1,IF(D123="100ml",1/IF(N(E123)&gt;0,E123,1),1),"")</f>
        <v/>
      </c>
      <c r="R123" s="35" t="str">
        <f aca="false">IF($P123=1,ROUND(IF(G123="kcal",F123*KCAL_KJ,F123)*Q123,9),"")</f>
        <v/>
      </c>
      <c r="S123" s="36" t="str">
        <f aca="false">IF($P123=1,ROUND(H123*Q123,9),"")</f>
        <v/>
      </c>
      <c r="T123" s="36" t="str">
        <f aca="false">IF($P123=1,ROUND(I123*Q123,9),"")</f>
        <v/>
      </c>
      <c r="U123" s="35" t="str">
        <f aca="false">IF($P123=1,ROUND(IF(K123="mg sodium",J123,J123*SALT_NA)*Q123,9),"")</f>
        <v/>
      </c>
      <c r="V123" s="36" t="str">
        <f aca="false">IF($P123=1,ROUND(N(M123)*Q123,9),"")</f>
        <v/>
      </c>
      <c r="W123" s="36" t="str">
        <f aca="false">IF($P123=1,ROUND(N(O123)*Q123,9),"")</f>
        <v/>
      </c>
      <c r="X123" s="33" t="str">
        <f aca="false">IF($P123=1,COUNTIF(Tbl_Energy,"&lt;"&amp;R123),"")</f>
        <v/>
      </c>
      <c r="Y123" s="33" t="str">
        <f aca="false">IF($P123=1,COUNTIF(Tbl_SatFat,"&lt;"&amp;S123),"")</f>
        <v/>
      </c>
      <c r="Z123" s="33" t="str">
        <f aca="false">IF($P123=1,COUNTIF(Tbl_Sugar,"&lt;"&amp;T123),"")</f>
        <v/>
      </c>
      <c r="AA123" s="33" t="str">
        <f aca="false">IF($P123=1,COUNTIF(Tbl_Sodium,"&lt;"&amp;U123),"")</f>
        <v/>
      </c>
      <c r="AB123" s="33" t="str">
        <f aca="false">IF($P123=1,X123+Y123+Z123+AA123,"")</f>
        <v/>
      </c>
      <c r="AC123" s="33" t="str">
        <f aca="false">IF($P123=1,IF(N(L123)&gt;80,5,IF(N(L123)&gt;60,2,IF(N(L123)&gt;40,1,0))),"")</f>
        <v/>
      </c>
      <c r="AD123" s="33" t="str">
        <f aca="false">IF($P123=1,IF(N123="NSP",COUNTIF(Tbl_NSP,"&lt;"&amp;V123),COUNTIF(Tbl_AOAC,"&lt;"&amp;V123)),"")</f>
        <v/>
      </c>
      <c r="AE123" s="33" t="str">
        <f aca="false">IF($P123=1,COUNTIF(Tbl_Protein,"&lt;"&amp;W123),"")</f>
        <v/>
      </c>
      <c r="AF123" s="33" t="str">
        <f aca="false">IF($P123=1,IF(AND(AB123&gt;=Protein_Cap,AC123&lt;FVN_Max),"No","Yes"),"")</f>
        <v/>
      </c>
      <c r="AG123" s="33" t="str">
        <f aca="false">IF($P123=1,AB123-AC123-AD123-IF(AF123="Yes",AE123,0),"")</f>
        <v/>
      </c>
      <c r="AH123" s="33" t="str">
        <f aca="false">IF($P123=1,IF(C123="Drink",Thr_Drink,Thr_Food),"")</f>
        <v/>
      </c>
      <c r="AI123" s="37" t="str">
        <f aca="false">IF($P123=1,IF(AG123&gt;=AH123,"HFSS","Not HFSS"),"")</f>
        <v/>
      </c>
      <c r="AJ123" s="33" t="str">
        <f aca="false">IF($P123=1,IF(AI123="HFSS",AG123-AH123+1,""),"")</f>
        <v/>
      </c>
      <c r="AK123" s="37" t="str">
        <f aca="false">IF($P123=1,IF(AI123="Not HFSS",AH123-1-AG123,""),"")</f>
        <v/>
      </c>
      <c r="AL123" s="38" t="str">
        <f aca="false">IF($P123=1,IF(AND(AF123="No",AB123&lt;=Protein_Cap+1,AE123&gt;0),"Yes: lose "&amp;(AB123-Protein_Cap+1)&amp;" A point"&amp;IF(AB123-Protein_Cap+1&gt;1,"s",""),""),"")</f>
        <v/>
      </c>
      <c r="AM123" s="39" t="str">
        <f aca="false">IF($P123=1,IF(X123=0,"",(R123-INDEX(Tbl_Energy,X123))/R123),"")</f>
        <v/>
      </c>
      <c r="AN123" s="39" t="str">
        <f aca="false">IF($P123=1,IF(Y123=0,"",(S123-INDEX(Tbl_SatFat,Y123))/S123),"")</f>
        <v/>
      </c>
      <c r="AO123" s="39" t="str">
        <f aca="false">IF($P123=1,IF(Z123=0,"",(T123-INDEX(Tbl_Sugar,Z123))/T123),"")</f>
        <v/>
      </c>
      <c r="AP123" s="39" t="str">
        <f aca="false">IF($P123=1,IF(AA123=0,"",(U123-INDEX(Tbl_Sodium,AA123))/U123),"")</f>
        <v/>
      </c>
      <c r="AQ123" s="38" t="str">
        <f aca="false">IF($P123=1,IF(COUNT(AM123:AP123)=0,"",INDEX($AM$12:$AP$12,MATCH(MIN(AM123:AP123),AM123:AP123,0))&amp;": cut "&amp;TEXT(MIN(AM123:AP123),"0.0%")),"")</f>
        <v/>
      </c>
    </row>
    <row r="124" customFormat="false" ht="15" hidden="false" customHeight="false" outlineLevel="0" collapsed="false">
      <c r="A124" s="27"/>
      <c r="B124" s="27"/>
      <c r="C124" s="28" t="s">
        <v>90</v>
      </c>
      <c r="D124" s="28" t="s">
        <v>91</v>
      </c>
      <c r="E124" s="29" t="n">
        <v>1</v>
      </c>
      <c r="F124" s="30"/>
      <c r="G124" s="28" t="s">
        <v>92</v>
      </c>
      <c r="H124" s="31"/>
      <c r="I124" s="31"/>
      <c r="J124" s="29"/>
      <c r="K124" s="28" t="s">
        <v>93</v>
      </c>
      <c r="L124" s="32"/>
      <c r="M124" s="31"/>
      <c r="N124" s="28" t="s">
        <v>94</v>
      </c>
      <c r="O124" s="31"/>
      <c r="P124" s="33" t="n">
        <f aca="false">IF(AND(A124&lt;&gt;"",COUNT(F124,H124,I124,J124)=4),1,0)</f>
        <v>0</v>
      </c>
      <c r="Q124" s="34" t="str">
        <f aca="false">IF($P124=1,IF(D124="100ml",1/IF(N(E124)&gt;0,E124,1),1),"")</f>
        <v/>
      </c>
      <c r="R124" s="35" t="str">
        <f aca="false">IF($P124=1,ROUND(IF(G124="kcal",F124*KCAL_KJ,F124)*Q124,9),"")</f>
        <v/>
      </c>
      <c r="S124" s="36" t="str">
        <f aca="false">IF($P124=1,ROUND(H124*Q124,9),"")</f>
        <v/>
      </c>
      <c r="T124" s="36" t="str">
        <f aca="false">IF($P124=1,ROUND(I124*Q124,9),"")</f>
        <v/>
      </c>
      <c r="U124" s="35" t="str">
        <f aca="false">IF($P124=1,ROUND(IF(K124="mg sodium",J124,J124*SALT_NA)*Q124,9),"")</f>
        <v/>
      </c>
      <c r="V124" s="36" t="str">
        <f aca="false">IF($P124=1,ROUND(N(M124)*Q124,9),"")</f>
        <v/>
      </c>
      <c r="W124" s="36" t="str">
        <f aca="false">IF($P124=1,ROUND(N(O124)*Q124,9),"")</f>
        <v/>
      </c>
      <c r="X124" s="33" t="str">
        <f aca="false">IF($P124=1,COUNTIF(Tbl_Energy,"&lt;"&amp;R124),"")</f>
        <v/>
      </c>
      <c r="Y124" s="33" t="str">
        <f aca="false">IF($P124=1,COUNTIF(Tbl_SatFat,"&lt;"&amp;S124),"")</f>
        <v/>
      </c>
      <c r="Z124" s="33" t="str">
        <f aca="false">IF($P124=1,COUNTIF(Tbl_Sugar,"&lt;"&amp;T124),"")</f>
        <v/>
      </c>
      <c r="AA124" s="33" t="str">
        <f aca="false">IF($P124=1,COUNTIF(Tbl_Sodium,"&lt;"&amp;U124),"")</f>
        <v/>
      </c>
      <c r="AB124" s="33" t="str">
        <f aca="false">IF($P124=1,X124+Y124+Z124+AA124,"")</f>
        <v/>
      </c>
      <c r="AC124" s="33" t="str">
        <f aca="false">IF($P124=1,IF(N(L124)&gt;80,5,IF(N(L124)&gt;60,2,IF(N(L124)&gt;40,1,0))),"")</f>
        <v/>
      </c>
      <c r="AD124" s="33" t="str">
        <f aca="false">IF($P124=1,IF(N124="NSP",COUNTIF(Tbl_NSP,"&lt;"&amp;V124),COUNTIF(Tbl_AOAC,"&lt;"&amp;V124)),"")</f>
        <v/>
      </c>
      <c r="AE124" s="33" t="str">
        <f aca="false">IF($P124=1,COUNTIF(Tbl_Protein,"&lt;"&amp;W124),"")</f>
        <v/>
      </c>
      <c r="AF124" s="33" t="str">
        <f aca="false">IF($P124=1,IF(AND(AB124&gt;=Protein_Cap,AC124&lt;FVN_Max),"No","Yes"),"")</f>
        <v/>
      </c>
      <c r="AG124" s="33" t="str">
        <f aca="false">IF($P124=1,AB124-AC124-AD124-IF(AF124="Yes",AE124,0),"")</f>
        <v/>
      </c>
      <c r="AH124" s="33" t="str">
        <f aca="false">IF($P124=1,IF(C124="Drink",Thr_Drink,Thr_Food),"")</f>
        <v/>
      </c>
      <c r="AI124" s="37" t="str">
        <f aca="false">IF($P124=1,IF(AG124&gt;=AH124,"HFSS","Not HFSS"),"")</f>
        <v/>
      </c>
      <c r="AJ124" s="33" t="str">
        <f aca="false">IF($P124=1,IF(AI124="HFSS",AG124-AH124+1,""),"")</f>
        <v/>
      </c>
      <c r="AK124" s="37" t="str">
        <f aca="false">IF($P124=1,IF(AI124="Not HFSS",AH124-1-AG124,""),"")</f>
        <v/>
      </c>
      <c r="AL124" s="38" t="str">
        <f aca="false">IF($P124=1,IF(AND(AF124="No",AB124&lt;=Protein_Cap+1,AE124&gt;0),"Yes: lose "&amp;(AB124-Protein_Cap+1)&amp;" A point"&amp;IF(AB124-Protein_Cap+1&gt;1,"s",""),""),"")</f>
        <v/>
      </c>
      <c r="AM124" s="39" t="str">
        <f aca="false">IF($P124=1,IF(X124=0,"",(R124-INDEX(Tbl_Energy,X124))/R124),"")</f>
        <v/>
      </c>
      <c r="AN124" s="39" t="str">
        <f aca="false">IF($P124=1,IF(Y124=0,"",(S124-INDEX(Tbl_SatFat,Y124))/S124),"")</f>
        <v/>
      </c>
      <c r="AO124" s="39" t="str">
        <f aca="false">IF($P124=1,IF(Z124=0,"",(T124-INDEX(Tbl_Sugar,Z124))/T124),"")</f>
        <v/>
      </c>
      <c r="AP124" s="39" t="str">
        <f aca="false">IF($P124=1,IF(AA124=0,"",(U124-INDEX(Tbl_Sodium,AA124))/U124),"")</f>
        <v/>
      </c>
      <c r="AQ124" s="38" t="str">
        <f aca="false">IF($P124=1,IF(COUNT(AM124:AP124)=0,"",INDEX($AM$12:$AP$12,MATCH(MIN(AM124:AP124),AM124:AP124,0))&amp;": cut "&amp;TEXT(MIN(AM124:AP124),"0.0%")),"")</f>
        <v/>
      </c>
    </row>
    <row r="125" customFormat="false" ht="15" hidden="false" customHeight="false" outlineLevel="0" collapsed="false">
      <c r="A125" s="27"/>
      <c r="B125" s="27"/>
      <c r="C125" s="28" t="s">
        <v>90</v>
      </c>
      <c r="D125" s="28" t="s">
        <v>91</v>
      </c>
      <c r="E125" s="29" t="n">
        <v>1</v>
      </c>
      <c r="F125" s="30"/>
      <c r="G125" s="28" t="s">
        <v>92</v>
      </c>
      <c r="H125" s="31"/>
      <c r="I125" s="31"/>
      <c r="J125" s="29"/>
      <c r="K125" s="28" t="s">
        <v>93</v>
      </c>
      <c r="L125" s="32"/>
      <c r="M125" s="31"/>
      <c r="N125" s="28" t="s">
        <v>94</v>
      </c>
      <c r="O125" s="31"/>
      <c r="P125" s="33" t="n">
        <f aca="false">IF(AND(A125&lt;&gt;"",COUNT(F125,H125,I125,J125)=4),1,0)</f>
        <v>0</v>
      </c>
      <c r="Q125" s="34" t="str">
        <f aca="false">IF($P125=1,IF(D125="100ml",1/IF(N(E125)&gt;0,E125,1),1),"")</f>
        <v/>
      </c>
      <c r="R125" s="35" t="str">
        <f aca="false">IF($P125=1,ROUND(IF(G125="kcal",F125*KCAL_KJ,F125)*Q125,9),"")</f>
        <v/>
      </c>
      <c r="S125" s="36" t="str">
        <f aca="false">IF($P125=1,ROUND(H125*Q125,9),"")</f>
        <v/>
      </c>
      <c r="T125" s="36" t="str">
        <f aca="false">IF($P125=1,ROUND(I125*Q125,9),"")</f>
        <v/>
      </c>
      <c r="U125" s="35" t="str">
        <f aca="false">IF($P125=1,ROUND(IF(K125="mg sodium",J125,J125*SALT_NA)*Q125,9),"")</f>
        <v/>
      </c>
      <c r="V125" s="36" t="str">
        <f aca="false">IF($P125=1,ROUND(N(M125)*Q125,9),"")</f>
        <v/>
      </c>
      <c r="W125" s="36" t="str">
        <f aca="false">IF($P125=1,ROUND(N(O125)*Q125,9),"")</f>
        <v/>
      </c>
      <c r="X125" s="33" t="str">
        <f aca="false">IF($P125=1,COUNTIF(Tbl_Energy,"&lt;"&amp;R125),"")</f>
        <v/>
      </c>
      <c r="Y125" s="33" t="str">
        <f aca="false">IF($P125=1,COUNTIF(Tbl_SatFat,"&lt;"&amp;S125),"")</f>
        <v/>
      </c>
      <c r="Z125" s="33" t="str">
        <f aca="false">IF($P125=1,COUNTIF(Tbl_Sugar,"&lt;"&amp;T125),"")</f>
        <v/>
      </c>
      <c r="AA125" s="33" t="str">
        <f aca="false">IF($P125=1,COUNTIF(Tbl_Sodium,"&lt;"&amp;U125),"")</f>
        <v/>
      </c>
      <c r="AB125" s="33" t="str">
        <f aca="false">IF($P125=1,X125+Y125+Z125+AA125,"")</f>
        <v/>
      </c>
      <c r="AC125" s="33" t="str">
        <f aca="false">IF($P125=1,IF(N(L125)&gt;80,5,IF(N(L125)&gt;60,2,IF(N(L125)&gt;40,1,0))),"")</f>
        <v/>
      </c>
      <c r="AD125" s="33" t="str">
        <f aca="false">IF($P125=1,IF(N125="NSP",COUNTIF(Tbl_NSP,"&lt;"&amp;V125),COUNTIF(Tbl_AOAC,"&lt;"&amp;V125)),"")</f>
        <v/>
      </c>
      <c r="AE125" s="33" t="str">
        <f aca="false">IF($P125=1,COUNTIF(Tbl_Protein,"&lt;"&amp;W125),"")</f>
        <v/>
      </c>
      <c r="AF125" s="33" t="str">
        <f aca="false">IF($P125=1,IF(AND(AB125&gt;=Protein_Cap,AC125&lt;FVN_Max),"No","Yes"),"")</f>
        <v/>
      </c>
      <c r="AG125" s="33" t="str">
        <f aca="false">IF($P125=1,AB125-AC125-AD125-IF(AF125="Yes",AE125,0),"")</f>
        <v/>
      </c>
      <c r="AH125" s="33" t="str">
        <f aca="false">IF($P125=1,IF(C125="Drink",Thr_Drink,Thr_Food),"")</f>
        <v/>
      </c>
      <c r="AI125" s="37" t="str">
        <f aca="false">IF($P125=1,IF(AG125&gt;=AH125,"HFSS","Not HFSS"),"")</f>
        <v/>
      </c>
      <c r="AJ125" s="33" t="str">
        <f aca="false">IF($P125=1,IF(AI125="HFSS",AG125-AH125+1,""),"")</f>
        <v/>
      </c>
      <c r="AK125" s="37" t="str">
        <f aca="false">IF($P125=1,IF(AI125="Not HFSS",AH125-1-AG125,""),"")</f>
        <v/>
      </c>
      <c r="AL125" s="38" t="str">
        <f aca="false">IF($P125=1,IF(AND(AF125="No",AB125&lt;=Protein_Cap+1,AE125&gt;0),"Yes: lose "&amp;(AB125-Protein_Cap+1)&amp;" A point"&amp;IF(AB125-Protein_Cap+1&gt;1,"s",""),""),"")</f>
        <v/>
      </c>
      <c r="AM125" s="39" t="str">
        <f aca="false">IF($P125=1,IF(X125=0,"",(R125-INDEX(Tbl_Energy,X125))/R125),"")</f>
        <v/>
      </c>
      <c r="AN125" s="39" t="str">
        <f aca="false">IF($P125=1,IF(Y125=0,"",(S125-INDEX(Tbl_SatFat,Y125))/S125),"")</f>
        <v/>
      </c>
      <c r="AO125" s="39" t="str">
        <f aca="false">IF($P125=1,IF(Z125=0,"",(T125-INDEX(Tbl_Sugar,Z125))/T125),"")</f>
        <v/>
      </c>
      <c r="AP125" s="39" t="str">
        <f aca="false">IF($P125=1,IF(AA125=0,"",(U125-INDEX(Tbl_Sodium,AA125))/U125),"")</f>
        <v/>
      </c>
      <c r="AQ125" s="38" t="str">
        <f aca="false">IF($P125=1,IF(COUNT(AM125:AP125)=0,"",INDEX($AM$12:$AP$12,MATCH(MIN(AM125:AP125),AM125:AP125,0))&amp;": cut "&amp;TEXT(MIN(AM125:AP125),"0.0%")),"")</f>
        <v/>
      </c>
    </row>
    <row r="126" customFormat="false" ht="15" hidden="false" customHeight="false" outlineLevel="0" collapsed="false">
      <c r="A126" s="27"/>
      <c r="B126" s="27"/>
      <c r="C126" s="28" t="s">
        <v>90</v>
      </c>
      <c r="D126" s="28" t="s">
        <v>91</v>
      </c>
      <c r="E126" s="29" t="n">
        <v>1</v>
      </c>
      <c r="F126" s="30"/>
      <c r="G126" s="28" t="s">
        <v>92</v>
      </c>
      <c r="H126" s="31"/>
      <c r="I126" s="31"/>
      <c r="J126" s="29"/>
      <c r="K126" s="28" t="s">
        <v>93</v>
      </c>
      <c r="L126" s="32"/>
      <c r="M126" s="31"/>
      <c r="N126" s="28" t="s">
        <v>94</v>
      </c>
      <c r="O126" s="31"/>
      <c r="P126" s="33" t="n">
        <f aca="false">IF(AND(A126&lt;&gt;"",COUNT(F126,H126,I126,J126)=4),1,0)</f>
        <v>0</v>
      </c>
      <c r="Q126" s="34" t="str">
        <f aca="false">IF($P126=1,IF(D126="100ml",1/IF(N(E126)&gt;0,E126,1),1),"")</f>
        <v/>
      </c>
      <c r="R126" s="35" t="str">
        <f aca="false">IF($P126=1,ROUND(IF(G126="kcal",F126*KCAL_KJ,F126)*Q126,9),"")</f>
        <v/>
      </c>
      <c r="S126" s="36" t="str">
        <f aca="false">IF($P126=1,ROUND(H126*Q126,9),"")</f>
        <v/>
      </c>
      <c r="T126" s="36" t="str">
        <f aca="false">IF($P126=1,ROUND(I126*Q126,9),"")</f>
        <v/>
      </c>
      <c r="U126" s="35" t="str">
        <f aca="false">IF($P126=1,ROUND(IF(K126="mg sodium",J126,J126*SALT_NA)*Q126,9),"")</f>
        <v/>
      </c>
      <c r="V126" s="36" t="str">
        <f aca="false">IF($P126=1,ROUND(N(M126)*Q126,9),"")</f>
        <v/>
      </c>
      <c r="W126" s="36" t="str">
        <f aca="false">IF($P126=1,ROUND(N(O126)*Q126,9),"")</f>
        <v/>
      </c>
      <c r="X126" s="33" t="str">
        <f aca="false">IF($P126=1,COUNTIF(Tbl_Energy,"&lt;"&amp;R126),"")</f>
        <v/>
      </c>
      <c r="Y126" s="33" t="str">
        <f aca="false">IF($P126=1,COUNTIF(Tbl_SatFat,"&lt;"&amp;S126),"")</f>
        <v/>
      </c>
      <c r="Z126" s="33" t="str">
        <f aca="false">IF($P126=1,COUNTIF(Tbl_Sugar,"&lt;"&amp;T126),"")</f>
        <v/>
      </c>
      <c r="AA126" s="33" t="str">
        <f aca="false">IF($P126=1,COUNTIF(Tbl_Sodium,"&lt;"&amp;U126),"")</f>
        <v/>
      </c>
      <c r="AB126" s="33" t="str">
        <f aca="false">IF($P126=1,X126+Y126+Z126+AA126,"")</f>
        <v/>
      </c>
      <c r="AC126" s="33" t="str">
        <f aca="false">IF($P126=1,IF(N(L126)&gt;80,5,IF(N(L126)&gt;60,2,IF(N(L126)&gt;40,1,0))),"")</f>
        <v/>
      </c>
      <c r="AD126" s="33" t="str">
        <f aca="false">IF($P126=1,IF(N126="NSP",COUNTIF(Tbl_NSP,"&lt;"&amp;V126),COUNTIF(Tbl_AOAC,"&lt;"&amp;V126)),"")</f>
        <v/>
      </c>
      <c r="AE126" s="33" t="str">
        <f aca="false">IF($P126=1,COUNTIF(Tbl_Protein,"&lt;"&amp;W126),"")</f>
        <v/>
      </c>
      <c r="AF126" s="33" t="str">
        <f aca="false">IF($P126=1,IF(AND(AB126&gt;=Protein_Cap,AC126&lt;FVN_Max),"No","Yes"),"")</f>
        <v/>
      </c>
      <c r="AG126" s="33" t="str">
        <f aca="false">IF($P126=1,AB126-AC126-AD126-IF(AF126="Yes",AE126,0),"")</f>
        <v/>
      </c>
      <c r="AH126" s="33" t="str">
        <f aca="false">IF($P126=1,IF(C126="Drink",Thr_Drink,Thr_Food),"")</f>
        <v/>
      </c>
      <c r="AI126" s="37" t="str">
        <f aca="false">IF($P126=1,IF(AG126&gt;=AH126,"HFSS","Not HFSS"),"")</f>
        <v/>
      </c>
      <c r="AJ126" s="33" t="str">
        <f aca="false">IF($P126=1,IF(AI126="HFSS",AG126-AH126+1,""),"")</f>
        <v/>
      </c>
      <c r="AK126" s="37" t="str">
        <f aca="false">IF($P126=1,IF(AI126="Not HFSS",AH126-1-AG126,""),"")</f>
        <v/>
      </c>
      <c r="AL126" s="38" t="str">
        <f aca="false">IF($P126=1,IF(AND(AF126="No",AB126&lt;=Protein_Cap+1,AE126&gt;0),"Yes: lose "&amp;(AB126-Protein_Cap+1)&amp;" A point"&amp;IF(AB126-Protein_Cap+1&gt;1,"s",""),""),"")</f>
        <v/>
      </c>
      <c r="AM126" s="39" t="str">
        <f aca="false">IF($P126=1,IF(X126=0,"",(R126-INDEX(Tbl_Energy,X126))/R126),"")</f>
        <v/>
      </c>
      <c r="AN126" s="39" t="str">
        <f aca="false">IF($P126=1,IF(Y126=0,"",(S126-INDEX(Tbl_SatFat,Y126))/S126),"")</f>
        <v/>
      </c>
      <c r="AO126" s="39" t="str">
        <f aca="false">IF($P126=1,IF(Z126=0,"",(T126-INDEX(Tbl_Sugar,Z126))/T126),"")</f>
        <v/>
      </c>
      <c r="AP126" s="39" t="str">
        <f aca="false">IF($P126=1,IF(AA126=0,"",(U126-INDEX(Tbl_Sodium,AA126))/U126),"")</f>
        <v/>
      </c>
      <c r="AQ126" s="38" t="str">
        <f aca="false">IF($P126=1,IF(COUNT(AM126:AP126)=0,"",INDEX($AM$12:$AP$12,MATCH(MIN(AM126:AP126),AM126:AP126,0))&amp;": cut "&amp;TEXT(MIN(AM126:AP126),"0.0%")),"")</f>
        <v/>
      </c>
    </row>
    <row r="127" customFormat="false" ht="15" hidden="false" customHeight="false" outlineLevel="0" collapsed="false">
      <c r="A127" s="27"/>
      <c r="B127" s="27"/>
      <c r="C127" s="28" t="s">
        <v>90</v>
      </c>
      <c r="D127" s="28" t="s">
        <v>91</v>
      </c>
      <c r="E127" s="29" t="n">
        <v>1</v>
      </c>
      <c r="F127" s="30"/>
      <c r="G127" s="28" t="s">
        <v>92</v>
      </c>
      <c r="H127" s="31"/>
      <c r="I127" s="31"/>
      <c r="J127" s="29"/>
      <c r="K127" s="28" t="s">
        <v>93</v>
      </c>
      <c r="L127" s="32"/>
      <c r="M127" s="31"/>
      <c r="N127" s="28" t="s">
        <v>94</v>
      </c>
      <c r="O127" s="31"/>
      <c r="P127" s="33" t="n">
        <f aca="false">IF(AND(A127&lt;&gt;"",COUNT(F127,H127,I127,J127)=4),1,0)</f>
        <v>0</v>
      </c>
      <c r="Q127" s="34" t="str">
        <f aca="false">IF($P127=1,IF(D127="100ml",1/IF(N(E127)&gt;0,E127,1),1),"")</f>
        <v/>
      </c>
      <c r="R127" s="35" t="str">
        <f aca="false">IF($P127=1,ROUND(IF(G127="kcal",F127*KCAL_KJ,F127)*Q127,9),"")</f>
        <v/>
      </c>
      <c r="S127" s="36" t="str">
        <f aca="false">IF($P127=1,ROUND(H127*Q127,9),"")</f>
        <v/>
      </c>
      <c r="T127" s="36" t="str">
        <f aca="false">IF($P127=1,ROUND(I127*Q127,9),"")</f>
        <v/>
      </c>
      <c r="U127" s="35" t="str">
        <f aca="false">IF($P127=1,ROUND(IF(K127="mg sodium",J127,J127*SALT_NA)*Q127,9),"")</f>
        <v/>
      </c>
      <c r="V127" s="36" t="str">
        <f aca="false">IF($P127=1,ROUND(N(M127)*Q127,9),"")</f>
        <v/>
      </c>
      <c r="W127" s="36" t="str">
        <f aca="false">IF($P127=1,ROUND(N(O127)*Q127,9),"")</f>
        <v/>
      </c>
      <c r="X127" s="33" t="str">
        <f aca="false">IF($P127=1,COUNTIF(Tbl_Energy,"&lt;"&amp;R127),"")</f>
        <v/>
      </c>
      <c r="Y127" s="33" t="str">
        <f aca="false">IF($P127=1,COUNTIF(Tbl_SatFat,"&lt;"&amp;S127),"")</f>
        <v/>
      </c>
      <c r="Z127" s="33" t="str">
        <f aca="false">IF($P127=1,COUNTIF(Tbl_Sugar,"&lt;"&amp;T127),"")</f>
        <v/>
      </c>
      <c r="AA127" s="33" t="str">
        <f aca="false">IF($P127=1,COUNTIF(Tbl_Sodium,"&lt;"&amp;U127),"")</f>
        <v/>
      </c>
      <c r="AB127" s="33" t="str">
        <f aca="false">IF($P127=1,X127+Y127+Z127+AA127,"")</f>
        <v/>
      </c>
      <c r="AC127" s="33" t="str">
        <f aca="false">IF($P127=1,IF(N(L127)&gt;80,5,IF(N(L127)&gt;60,2,IF(N(L127)&gt;40,1,0))),"")</f>
        <v/>
      </c>
      <c r="AD127" s="33" t="str">
        <f aca="false">IF($P127=1,IF(N127="NSP",COUNTIF(Tbl_NSP,"&lt;"&amp;V127),COUNTIF(Tbl_AOAC,"&lt;"&amp;V127)),"")</f>
        <v/>
      </c>
      <c r="AE127" s="33" t="str">
        <f aca="false">IF($P127=1,COUNTIF(Tbl_Protein,"&lt;"&amp;W127),"")</f>
        <v/>
      </c>
      <c r="AF127" s="33" t="str">
        <f aca="false">IF($P127=1,IF(AND(AB127&gt;=Protein_Cap,AC127&lt;FVN_Max),"No","Yes"),"")</f>
        <v/>
      </c>
      <c r="AG127" s="33" t="str">
        <f aca="false">IF($P127=1,AB127-AC127-AD127-IF(AF127="Yes",AE127,0),"")</f>
        <v/>
      </c>
      <c r="AH127" s="33" t="str">
        <f aca="false">IF($P127=1,IF(C127="Drink",Thr_Drink,Thr_Food),"")</f>
        <v/>
      </c>
      <c r="AI127" s="37" t="str">
        <f aca="false">IF($P127=1,IF(AG127&gt;=AH127,"HFSS","Not HFSS"),"")</f>
        <v/>
      </c>
      <c r="AJ127" s="33" t="str">
        <f aca="false">IF($P127=1,IF(AI127="HFSS",AG127-AH127+1,""),"")</f>
        <v/>
      </c>
      <c r="AK127" s="37" t="str">
        <f aca="false">IF($P127=1,IF(AI127="Not HFSS",AH127-1-AG127,""),"")</f>
        <v/>
      </c>
      <c r="AL127" s="38" t="str">
        <f aca="false">IF($P127=1,IF(AND(AF127="No",AB127&lt;=Protein_Cap+1,AE127&gt;0),"Yes: lose "&amp;(AB127-Protein_Cap+1)&amp;" A point"&amp;IF(AB127-Protein_Cap+1&gt;1,"s",""),""),"")</f>
        <v/>
      </c>
      <c r="AM127" s="39" t="str">
        <f aca="false">IF($P127=1,IF(X127=0,"",(R127-INDEX(Tbl_Energy,X127))/R127),"")</f>
        <v/>
      </c>
      <c r="AN127" s="39" t="str">
        <f aca="false">IF($P127=1,IF(Y127=0,"",(S127-INDEX(Tbl_SatFat,Y127))/S127),"")</f>
        <v/>
      </c>
      <c r="AO127" s="39" t="str">
        <f aca="false">IF($P127=1,IF(Z127=0,"",(T127-INDEX(Tbl_Sugar,Z127))/T127),"")</f>
        <v/>
      </c>
      <c r="AP127" s="39" t="str">
        <f aca="false">IF($P127=1,IF(AA127=0,"",(U127-INDEX(Tbl_Sodium,AA127))/U127),"")</f>
        <v/>
      </c>
      <c r="AQ127" s="38" t="str">
        <f aca="false">IF($P127=1,IF(COUNT(AM127:AP127)=0,"",INDEX($AM$12:$AP$12,MATCH(MIN(AM127:AP127),AM127:AP127,0))&amp;": cut "&amp;TEXT(MIN(AM127:AP127),"0.0%")),"")</f>
        <v/>
      </c>
    </row>
    <row r="128" customFormat="false" ht="15" hidden="false" customHeight="false" outlineLevel="0" collapsed="false">
      <c r="A128" s="27"/>
      <c r="B128" s="27"/>
      <c r="C128" s="28" t="s">
        <v>90</v>
      </c>
      <c r="D128" s="28" t="s">
        <v>91</v>
      </c>
      <c r="E128" s="29" t="n">
        <v>1</v>
      </c>
      <c r="F128" s="30"/>
      <c r="G128" s="28" t="s">
        <v>92</v>
      </c>
      <c r="H128" s="31"/>
      <c r="I128" s="31"/>
      <c r="J128" s="29"/>
      <c r="K128" s="28" t="s">
        <v>93</v>
      </c>
      <c r="L128" s="32"/>
      <c r="M128" s="31"/>
      <c r="N128" s="28" t="s">
        <v>94</v>
      </c>
      <c r="O128" s="31"/>
      <c r="P128" s="33" t="n">
        <f aca="false">IF(AND(A128&lt;&gt;"",COUNT(F128,H128,I128,J128)=4),1,0)</f>
        <v>0</v>
      </c>
      <c r="Q128" s="34" t="str">
        <f aca="false">IF($P128=1,IF(D128="100ml",1/IF(N(E128)&gt;0,E128,1),1),"")</f>
        <v/>
      </c>
      <c r="R128" s="35" t="str">
        <f aca="false">IF($P128=1,ROUND(IF(G128="kcal",F128*KCAL_KJ,F128)*Q128,9),"")</f>
        <v/>
      </c>
      <c r="S128" s="36" t="str">
        <f aca="false">IF($P128=1,ROUND(H128*Q128,9),"")</f>
        <v/>
      </c>
      <c r="T128" s="36" t="str">
        <f aca="false">IF($P128=1,ROUND(I128*Q128,9),"")</f>
        <v/>
      </c>
      <c r="U128" s="35" t="str">
        <f aca="false">IF($P128=1,ROUND(IF(K128="mg sodium",J128,J128*SALT_NA)*Q128,9),"")</f>
        <v/>
      </c>
      <c r="V128" s="36" t="str">
        <f aca="false">IF($P128=1,ROUND(N(M128)*Q128,9),"")</f>
        <v/>
      </c>
      <c r="W128" s="36" t="str">
        <f aca="false">IF($P128=1,ROUND(N(O128)*Q128,9),"")</f>
        <v/>
      </c>
      <c r="X128" s="33" t="str">
        <f aca="false">IF($P128=1,COUNTIF(Tbl_Energy,"&lt;"&amp;R128),"")</f>
        <v/>
      </c>
      <c r="Y128" s="33" t="str">
        <f aca="false">IF($P128=1,COUNTIF(Tbl_SatFat,"&lt;"&amp;S128),"")</f>
        <v/>
      </c>
      <c r="Z128" s="33" t="str">
        <f aca="false">IF($P128=1,COUNTIF(Tbl_Sugar,"&lt;"&amp;T128),"")</f>
        <v/>
      </c>
      <c r="AA128" s="33" t="str">
        <f aca="false">IF($P128=1,COUNTIF(Tbl_Sodium,"&lt;"&amp;U128),"")</f>
        <v/>
      </c>
      <c r="AB128" s="33" t="str">
        <f aca="false">IF($P128=1,X128+Y128+Z128+AA128,"")</f>
        <v/>
      </c>
      <c r="AC128" s="33" t="str">
        <f aca="false">IF($P128=1,IF(N(L128)&gt;80,5,IF(N(L128)&gt;60,2,IF(N(L128)&gt;40,1,0))),"")</f>
        <v/>
      </c>
      <c r="AD128" s="33" t="str">
        <f aca="false">IF($P128=1,IF(N128="NSP",COUNTIF(Tbl_NSP,"&lt;"&amp;V128),COUNTIF(Tbl_AOAC,"&lt;"&amp;V128)),"")</f>
        <v/>
      </c>
      <c r="AE128" s="33" t="str">
        <f aca="false">IF($P128=1,COUNTIF(Tbl_Protein,"&lt;"&amp;W128),"")</f>
        <v/>
      </c>
      <c r="AF128" s="33" t="str">
        <f aca="false">IF($P128=1,IF(AND(AB128&gt;=Protein_Cap,AC128&lt;FVN_Max),"No","Yes"),"")</f>
        <v/>
      </c>
      <c r="AG128" s="33" t="str">
        <f aca="false">IF($P128=1,AB128-AC128-AD128-IF(AF128="Yes",AE128,0),"")</f>
        <v/>
      </c>
      <c r="AH128" s="33" t="str">
        <f aca="false">IF($P128=1,IF(C128="Drink",Thr_Drink,Thr_Food),"")</f>
        <v/>
      </c>
      <c r="AI128" s="37" t="str">
        <f aca="false">IF($P128=1,IF(AG128&gt;=AH128,"HFSS","Not HFSS"),"")</f>
        <v/>
      </c>
      <c r="AJ128" s="33" t="str">
        <f aca="false">IF($P128=1,IF(AI128="HFSS",AG128-AH128+1,""),"")</f>
        <v/>
      </c>
      <c r="AK128" s="37" t="str">
        <f aca="false">IF($P128=1,IF(AI128="Not HFSS",AH128-1-AG128,""),"")</f>
        <v/>
      </c>
      <c r="AL128" s="38" t="str">
        <f aca="false">IF($P128=1,IF(AND(AF128="No",AB128&lt;=Protein_Cap+1,AE128&gt;0),"Yes: lose "&amp;(AB128-Protein_Cap+1)&amp;" A point"&amp;IF(AB128-Protein_Cap+1&gt;1,"s",""),""),"")</f>
        <v/>
      </c>
      <c r="AM128" s="39" t="str">
        <f aca="false">IF($P128=1,IF(X128=0,"",(R128-INDEX(Tbl_Energy,X128))/R128),"")</f>
        <v/>
      </c>
      <c r="AN128" s="39" t="str">
        <f aca="false">IF($P128=1,IF(Y128=0,"",(S128-INDEX(Tbl_SatFat,Y128))/S128),"")</f>
        <v/>
      </c>
      <c r="AO128" s="39" t="str">
        <f aca="false">IF($P128=1,IF(Z128=0,"",(T128-INDEX(Tbl_Sugar,Z128))/T128),"")</f>
        <v/>
      </c>
      <c r="AP128" s="39" t="str">
        <f aca="false">IF($P128=1,IF(AA128=0,"",(U128-INDEX(Tbl_Sodium,AA128))/U128),"")</f>
        <v/>
      </c>
      <c r="AQ128" s="38" t="str">
        <f aca="false">IF($P128=1,IF(COUNT(AM128:AP128)=0,"",INDEX($AM$12:$AP$12,MATCH(MIN(AM128:AP128),AM128:AP128,0))&amp;": cut "&amp;TEXT(MIN(AM128:AP128),"0.0%")),"")</f>
        <v/>
      </c>
    </row>
    <row r="129" customFormat="false" ht="15" hidden="false" customHeight="false" outlineLevel="0" collapsed="false">
      <c r="A129" s="27"/>
      <c r="B129" s="27"/>
      <c r="C129" s="28" t="s">
        <v>90</v>
      </c>
      <c r="D129" s="28" t="s">
        <v>91</v>
      </c>
      <c r="E129" s="29" t="n">
        <v>1</v>
      </c>
      <c r="F129" s="30"/>
      <c r="G129" s="28" t="s">
        <v>92</v>
      </c>
      <c r="H129" s="31"/>
      <c r="I129" s="31"/>
      <c r="J129" s="29"/>
      <c r="K129" s="28" t="s">
        <v>93</v>
      </c>
      <c r="L129" s="32"/>
      <c r="M129" s="31"/>
      <c r="N129" s="28" t="s">
        <v>94</v>
      </c>
      <c r="O129" s="31"/>
      <c r="P129" s="33" t="n">
        <f aca="false">IF(AND(A129&lt;&gt;"",COUNT(F129,H129,I129,J129)=4),1,0)</f>
        <v>0</v>
      </c>
      <c r="Q129" s="34" t="str">
        <f aca="false">IF($P129=1,IF(D129="100ml",1/IF(N(E129)&gt;0,E129,1),1),"")</f>
        <v/>
      </c>
      <c r="R129" s="35" t="str">
        <f aca="false">IF($P129=1,ROUND(IF(G129="kcal",F129*KCAL_KJ,F129)*Q129,9),"")</f>
        <v/>
      </c>
      <c r="S129" s="36" t="str">
        <f aca="false">IF($P129=1,ROUND(H129*Q129,9),"")</f>
        <v/>
      </c>
      <c r="T129" s="36" t="str">
        <f aca="false">IF($P129=1,ROUND(I129*Q129,9),"")</f>
        <v/>
      </c>
      <c r="U129" s="35" t="str">
        <f aca="false">IF($P129=1,ROUND(IF(K129="mg sodium",J129,J129*SALT_NA)*Q129,9),"")</f>
        <v/>
      </c>
      <c r="V129" s="36" t="str">
        <f aca="false">IF($P129=1,ROUND(N(M129)*Q129,9),"")</f>
        <v/>
      </c>
      <c r="W129" s="36" t="str">
        <f aca="false">IF($P129=1,ROUND(N(O129)*Q129,9),"")</f>
        <v/>
      </c>
      <c r="X129" s="33" t="str">
        <f aca="false">IF($P129=1,COUNTIF(Tbl_Energy,"&lt;"&amp;R129),"")</f>
        <v/>
      </c>
      <c r="Y129" s="33" t="str">
        <f aca="false">IF($P129=1,COUNTIF(Tbl_SatFat,"&lt;"&amp;S129),"")</f>
        <v/>
      </c>
      <c r="Z129" s="33" t="str">
        <f aca="false">IF($P129=1,COUNTIF(Tbl_Sugar,"&lt;"&amp;T129),"")</f>
        <v/>
      </c>
      <c r="AA129" s="33" t="str">
        <f aca="false">IF($P129=1,COUNTIF(Tbl_Sodium,"&lt;"&amp;U129),"")</f>
        <v/>
      </c>
      <c r="AB129" s="33" t="str">
        <f aca="false">IF($P129=1,X129+Y129+Z129+AA129,"")</f>
        <v/>
      </c>
      <c r="AC129" s="33" t="str">
        <f aca="false">IF($P129=1,IF(N(L129)&gt;80,5,IF(N(L129)&gt;60,2,IF(N(L129)&gt;40,1,0))),"")</f>
        <v/>
      </c>
      <c r="AD129" s="33" t="str">
        <f aca="false">IF($P129=1,IF(N129="NSP",COUNTIF(Tbl_NSP,"&lt;"&amp;V129),COUNTIF(Tbl_AOAC,"&lt;"&amp;V129)),"")</f>
        <v/>
      </c>
      <c r="AE129" s="33" t="str">
        <f aca="false">IF($P129=1,COUNTIF(Tbl_Protein,"&lt;"&amp;W129),"")</f>
        <v/>
      </c>
      <c r="AF129" s="33" t="str">
        <f aca="false">IF($P129=1,IF(AND(AB129&gt;=Protein_Cap,AC129&lt;FVN_Max),"No","Yes"),"")</f>
        <v/>
      </c>
      <c r="AG129" s="33" t="str">
        <f aca="false">IF($P129=1,AB129-AC129-AD129-IF(AF129="Yes",AE129,0),"")</f>
        <v/>
      </c>
      <c r="AH129" s="33" t="str">
        <f aca="false">IF($P129=1,IF(C129="Drink",Thr_Drink,Thr_Food),"")</f>
        <v/>
      </c>
      <c r="AI129" s="37" t="str">
        <f aca="false">IF($P129=1,IF(AG129&gt;=AH129,"HFSS","Not HFSS"),"")</f>
        <v/>
      </c>
      <c r="AJ129" s="33" t="str">
        <f aca="false">IF($P129=1,IF(AI129="HFSS",AG129-AH129+1,""),"")</f>
        <v/>
      </c>
      <c r="AK129" s="37" t="str">
        <f aca="false">IF($P129=1,IF(AI129="Not HFSS",AH129-1-AG129,""),"")</f>
        <v/>
      </c>
      <c r="AL129" s="38" t="str">
        <f aca="false">IF($P129=1,IF(AND(AF129="No",AB129&lt;=Protein_Cap+1,AE129&gt;0),"Yes: lose "&amp;(AB129-Protein_Cap+1)&amp;" A point"&amp;IF(AB129-Protein_Cap+1&gt;1,"s",""),""),"")</f>
        <v/>
      </c>
      <c r="AM129" s="39" t="str">
        <f aca="false">IF($P129=1,IF(X129=0,"",(R129-INDEX(Tbl_Energy,X129))/R129),"")</f>
        <v/>
      </c>
      <c r="AN129" s="39" t="str">
        <f aca="false">IF($P129=1,IF(Y129=0,"",(S129-INDEX(Tbl_SatFat,Y129))/S129),"")</f>
        <v/>
      </c>
      <c r="AO129" s="39" t="str">
        <f aca="false">IF($P129=1,IF(Z129=0,"",(T129-INDEX(Tbl_Sugar,Z129))/T129),"")</f>
        <v/>
      </c>
      <c r="AP129" s="39" t="str">
        <f aca="false">IF($P129=1,IF(AA129=0,"",(U129-INDEX(Tbl_Sodium,AA129))/U129),"")</f>
        <v/>
      </c>
      <c r="AQ129" s="38" t="str">
        <f aca="false">IF($P129=1,IF(COUNT(AM129:AP129)=0,"",INDEX($AM$12:$AP$12,MATCH(MIN(AM129:AP129),AM129:AP129,0))&amp;": cut "&amp;TEXT(MIN(AM129:AP129),"0.0%")),"")</f>
        <v/>
      </c>
    </row>
    <row r="130" customFormat="false" ht="15" hidden="false" customHeight="false" outlineLevel="0" collapsed="false">
      <c r="A130" s="27"/>
      <c r="B130" s="27"/>
      <c r="C130" s="28" t="s">
        <v>90</v>
      </c>
      <c r="D130" s="28" t="s">
        <v>91</v>
      </c>
      <c r="E130" s="29" t="n">
        <v>1</v>
      </c>
      <c r="F130" s="30"/>
      <c r="G130" s="28" t="s">
        <v>92</v>
      </c>
      <c r="H130" s="31"/>
      <c r="I130" s="31"/>
      <c r="J130" s="29"/>
      <c r="K130" s="28" t="s">
        <v>93</v>
      </c>
      <c r="L130" s="32"/>
      <c r="M130" s="31"/>
      <c r="N130" s="28" t="s">
        <v>94</v>
      </c>
      <c r="O130" s="31"/>
      <c r="P130" s="33" t="n">
        <f aca="false">IF(AND(A130&lt;&gt;"",COUNT(F130,H130,I130,J130)=4),1,0)</f>
        <v>0</v>
      </c>
      <c r="Q130" s="34" t="str">
        <f aca="false">IF($P130=1,IF(D130="100ml",1/IF(N(E130)&gt;0,E130,1),1),"")</f>
        <v/>
      </c>
      <c r="R130" s="35" t="str">
        <f aca="false">IF($P130=1,ROUND(IF(G130="kcal",F130*KCAL_KJ,F130)*Q130,9),"")</f>
        <v/>
      </c>
      <c r="S130" s="36" t="str">
        <f aca="false">IF($P130=1,ROUND(H130*Q130,9),"")</f>
        <v/>
      </c>
      <c r="T130" s="36" t="str">
        <f aca="false">IF($P130=1,ROUND(I130*Q130,9),"")</f>
        <v/>
      </c>
      <c r="U130" s="35" t="str">
        <f aca="false">IF($P130=1,ROUND(IF(K130="mg sodium",J130,J130*SALT_NA)*Q130,9),"")</f>
        <v/>
      </c>
      <c r="V130" s="36" t="str">
        <f aca="false">IF($P130=1,ROUND(N(M130)*Q130,9),"")</f>
        <v/>
      </c>
      <c r="W130" s="36" t="str">
        <f aca="false">IF($P130=1,ROUND(N(O130)*Q130,9),"")</f>
        <v/>
      </c>
      <c r="X130" s="33" t="str">
        <f aca="false">IF($P130=1,COUNTIF(Tbl_Energy,"&lt;"&amp;R130),"")</f>
        <v/>
      </c>
      <c r="Y130" s="33" t="str">
        <f aca="false">IF($P130=1,COUNTIF(Tbl_SatFat,"&lt;"&amp;S130),"")</f>
        <v/>
      </c>
      <c r="Z130" s="33" t="str">
        <f aca="false">IF($P130=1,COUNTIF(Tbl_Sugar,"&lt;"&amp;T130),"")</f>
        <v/>
      </c>
      <c r="AA130" s="33" t="str">
        <f aca="false">IF($P130=1,COUNTIF(Tbl_Sodium,"&lt;"&amp;U130),"")</f>
        <v/>
      </c>
      <c r="AB130" s="33" t="str">
        <f aca="false">IF($P130=1,X130+Y130+Z130+AA130,"")</f>
        <v/>
      </c>
      <c r="AC130" s="33" t="str">
        <f aca="false">IF($P130=1,IF(N(L130)&gt;80,5,IF(N(L130)&gt;60,2,IF(N(L130)&gt;40,1,0))),"")</f>
        <v/>
      </c>
      <c r="AD130" s="33" t="str">
        <f aca="false">IF($P130=1,IF(N130="NSP",COUNTIF(Tbl_NSP,"&lt;"&amp;V130),COUNTIF(Tbl_AOAC,"&lt;"&amp;V130)),"")</f>
        <v/>
      </c>
      <c r="AE130" s="33" t="str">
        <f aca="false">IF($P130=1,COUNTIF(Tbl_Protein,"&lt;"&amp;W130),"")</f>
        <v/>
      </c>
      <c r="AF130" s="33" t="str">
        <f aca="false">IF($P130=1,IF(AND(AB130&gt;=Protein_Cap,AC130&lt;FVN_Max),"No","Yes"),"")</f>
        <v/>
      </c>
      <c r="AG130" s="33" t="str">
        <f aca="false">IF($P130=1,AB130-AC130-AD130-IF(AF130="Yes",AE130,0),"")</f>
        <v/>
      </c>
      <c r="AH130" s="33" t="str">
        <f aca="false">IF($P130=1,IF(C130="Drink",Thr_Drink,Thr_Food),"")</f>
        <v/>
      </c>
      <c r="AI130" s="37" t="str">
        <f aca="false">IF($P130=1,IF(AG130&gt;=AH130,"HFSS","Not HFSS"),"")</f>
        <v/>
      </c>
      <c r="AJ130" s="33" t="str">
        <f aca="false">IF($P130=1,IF(AI130="HFSS",AG130-AH130+1,""),"")</f>
        <v/>
      </c>
      <c r="AK130" s="37" t="str">
        <f aca="false">IF($P130=1,IF(AI130="Not HFSS",AH130-1-AG130,""),"")</f>
        <v/>
      </c>
      <c r="AL130" s="38" t="str">
        <f aca="false">IF($P130=1,IF(AND(AF130="No",AB130&lt;=Protein_Cap+1,AE130&gt;0),"Yes: lose "&amp;(AB130-Protein_Cap+1)&amp;" A point"&amp;IF(AB130-Protein_Cap+1&gt;1,"s",""),""),"")</f>
        <v/>
      </c>
      <c r="AM130" s="39" t="str">
        <f aca="false">IF($P130=1,IF(X130=0,"",(R130-INDEX(Tbl_Energy,X130))/R130),"")</f>
        <v/>
      </c>
      <c r="AN130" s="39" t="str">
        <f aca="false">IF($P130=1,IF(Y130=0,"",(S130-INDEX(Tbl_SatFat,Y130))/S130),"")</f>
        <v/>
      </c>
      <c r="AO130" s="39" t="str">
        <f aca="false">IF($P130=1,IF(Z130=0,"",(T130-INDEX(Tbl_Sugar,Z130))/T130),"")</f>
        <v/>
      </c>
      <c r="AP130" s="39" t="str">
        <f aca="false">IF($P130=1,IF(AA130=0,"",(U130-INDEX(Tbl_Sodium,AA130))/U130),"")</f>
        <v/>
      </c>
      <c r="AQ130" s="38" t="str">
        <f aca="false">IF($P130=1,IF(COUNT(AM130:AP130)=0,"",INDEX($AM$12:$AP$12,MATCH(MIN(AM130:AP130),AM130:AP130,0))&amp;": cut "&amp;TEXT(MIN(AM130:AP130),"0.0%")),"")</f>
        <v/>
      </c>
    </row>
    <row r="131" customFormat="false" ht="15" hidden="false" customHeight="false" outlineLevel="0" collapsed="false">
      <c r="A131" s="27"/>
      <c r="B131" s="27"/>
      <c r="C131" s="28" t="s">
        <v>90</v>
      </c>
      <c r="D131" s="28" t="s">
        <v>91</v>
      </c>
      <c r="E131" s="29" t="n">
        <v>1</v>
      </c>
      <c r="F131" s="30"/>
      <c r="G131" s="28" t="s">
        <v>92</v>
      </c>
      <c r="H131" s="31"/>
      <c r="I131" s="31"/>
      <c r="J131" s="29"/>
      <c r="K131" s="28" t="s">
        <v>93</v>
      </c>
      <c r="L131" s="32"/>
      <c r="M131" s="31"/>
      <c r="N131" s="28" t="s">
        <v>94</v>
      </c>
      <c r="O131" s="31"/>
      <c r="P131" s="33" t="n">
        <f aca="false">IF(AND(A131&lt;&gt;"",COUNT(F131,H131,I131,J131)=4),1,0)</f>
        <v>0</v>
      </c>
      <c r="Q131" s="34" t="str">
        <f aca="false">IF($P131=1,IF(D131="100ml",1/IF(N(E131)&gt;0,E131,1),1),"")</f>
        <v/>
      </c>
      <c r="R131" s="35" t="str">
        <f aca="false">IF($P131=1,ROUND(IF(G131="kcal",F131*KCAL_KJ,F131)*Q131,9),"")</f>
        <v/>
      </c>
      <c r="S131" s="36" t="str">
        <f aca="false">IF($P131=1,ROUND(H131*Q131,9),"")</f>
        <v/>
      </c>
      <c r="T131" s="36" t="str">
        <f aca="false">IF($P131=1,ROUND(I131*Q131,9),"")</f>
        <v/>
      </c>
      <c r="U131" s="35" t="str">
        <f aca="false">IF($P131=1,ROUND(IF(K131="mg sodium",J131,J131*SALT_NA)*Q131,9),"")</f>
        <v/>
      </c>
      <c r="V131" s="36" t="str">
        <f aca="false">IF($P131=1,ROUND(N(M131)*Q131,9),"")</f>
        <v/>
      </c>
      <c r="W131" s="36" t="str">
        <f aca="false">IF($P131=1,ROUND(N(O131)*Q131,9),"")</f>
        <v/>
      </c>
      <c r="X131" s="33" t="str">
        <f aca="false">IF($P131=1,COUNTIF(Tbl_Energy,"&lt;"&amp;R131),"")</f>
        <v/>
      </c>
      <c r="Y131" s="33" t="str">
        <f aca="false">IF($P131=1,COUNTIF(Tbl_SatFat,"&lt;"&amp;S131),"")</f>
        <v/>
      </c>
      <c r="Z131" s="33" t="str">
        <f aca="false">IF($P131=1,COUNTIF(Tbl_Sugar,"&lt;"&amp;T131),"")</f>
        <v/>
      </c>
      <c r="AA131" s="33" t="str">
        <f aca="false">IF($P131=1,COUNTIF(Tbl_Sodium,"&lt;"&amp;U131),"")</f>
        <v/>
      </c>
      <c r="AB131" s="33" t="str">
        <f aca="false">IF($P131=1,X131+Y131+Z131+AA131,"")</f>
        <v/>
      </c>
      <c r="AC131" s="33" t="str">
        <f aca="false">IF($P131=1,IF(N(L131)&gt;80,5,IF(N(L131)&gt;60,2,IF(N(L131)&gt;40,1,0))),"")</f>
        <v/>
      </c>
      <c r="AD131" s="33" t="str">
        <f aca="false">IF($P131=1,IF(N131="NSP",COUNTIF(Tbl_NSP,"&lt;"&amp;V131),COUNTIF(Tbl_AOAC,"&lt;"&amp;V131)),"")</f>
        <v/>
      </c>
      <c r="AE131" s="33" t="str">
        <f aca="false">IF($P131=1,COUNTIF(Tbl_Protein,"&lt;"&amp;W131),"")</f>
        <v/>
      </c>
      <c r="AF131" s="33" t="str">
        <f aca="false">IF($P131=1,IF(AND(AB131&gt;=Protein_Cap,AC131&lt;FVN_Max),"No","Yes"),"")</f>
        <v/>
      </c>
      <c r="AG131" s="33" t="str">
        <f aca="false">IF($P131=1,AB131-AC131-AD131-IF(AF131="Yes",AE131,0),"")</f>
        <v/>
      </c>
      <c r="AH131" s="33" t="str">
        <f aca="false">IF($P131=1,IF(C131="Drink",Thr_Drink,Thr_Food),"")</f>
        <v/>
      </c>
      <c r="AI131" s="37" t="str">
        <f aca="false">IF($P131=1,IF(AG131&gt;=AH131,"HFSS","Not HFSS"),"")</f>
        <v/>
      </c>
      <c r="AJ131" s="33" t="str">
        <f aca="false">IF($P131=1,IF(AI131="HFSS",AG131-AH131+1,""),"")</f>
        <v/>
      </c>
      <c r="AK131" s="37" t="str">
        <f aca="false">IF($P131=1,IF(AI131="Not HFSS",AH131-1-AG131,""),"")</f>
        <v/>
      </c>
      <c r="AL131" s="38" t="str">
        <f aca="false">IF($P131=1,IF(AND(AF131="No",AB131&lt;=Protein_Cap+1,AE131&gt;0),"Yes: lose "&amp;(AB131-Protein_Cap+1)&amp;" A point"&amp;IF(AB131-Protein_Cap+1&gt;1,"s",""),""),"")</f>
        <v/>
      </c>
      <c r="AM131" s="39" t="str">
        <f aca="false">IF($P131=1,IF(X131=0,"",(R131-INDEX(Tbl_Energy,X131))/R131),"")</f>
        <v/>
      </c>
      <c r="AN131" s="39" t="str">
        <f aca="false">IF($P131=1,IF(Y131=0,"",(S131-INDEX(Tbl_SatFat,Y131))/S131),"")</f>
        <v/>
      </c>
      <c r="AO131" s="39" t="str">
        <f aca="false">IF($P131=1,IF(Z131=0,"",(T131-INDEX(Tbl_Sugar,Z131))/T131),"")</f>
        <v/>
      </c>
      <c r="AP131" s="39" t="str">
        <f aca="false">IF($P131=1,IF(AA131=0,"",(U131-INDEX(Tbl_Sodium,AA131))/U131),"")</f>
        <v/>
      </c>
      <c r="AQ131" s="38" t="str">
        <f aca="false">IF($P131=1,IF(COUNT(AM131:AP131)=0,"",INDEX($AM$12:$AP$12,MATCH(MIN(AM131:AP131),AM131:AP131,0))&amp;": cut "&amp;TEXT(MIN(AM131:AP131),"0.0%")),"")</f>
        <v/>
      </c>
    </row>
    <row r="132" customFormat="false" ht="15" hidden="false" customHeight="false" outlineLevel="0" collapsed="false">
      <c r="A132" s="27"/>
      <c r="B132" s="27"/>
      <c r="C132" s="28" t="s">
        <v>90</v>
      </c>
      <c r="D132" s="28" t="s">
        <v>91</v>
      </c>
      <c r="E132" s="29" t="n">
        <v>1</v>
      </c>
      <c r="F132" s="30"/>
      <c r="G132" s="28" t="s">
        <v>92</v>
      </c>
      <c r="H132" s="31"/>
      <c r="I132" s="31"/>
      <c r="J132" s="29"/>
      <c r="K132" s="28" t="s">
        <v>93</v>
      </c>
      <c r="L132" s="32"/>
      <c r="M132" s="31"/>
      <c r="N132" s="28" t="s">
        <v>94</v>
      </c>
      <c r="O132" s="31"/>
      <c r="P132" s="33" t="n">
        <f aca="false">IF(AND(A132&lt;&gt;"",COUNT(F132,H132,I132,J132)=4),1,0)</f>
        <v>0</v>
      </c>
      <c r="Q132" s="34" t="str">
        <f aca="false">IF($P132=1,IF(D132="100ml",1/IF(N(E132)&gt;0,E132,1),1),"")</f>
        <v/>
      </c>
      <c r="R132" s="35" t="str">
        <f aca="false">IF($P132=1,ROUND(IF(G132="kcal",F132*KCAL_KJ,F132)*Q132,9),"")</f>
        <v/>
      </c>
      <c r="S132" s="36" t="str">
        <f aca="false">IF($P132=1,ROUND(H132*Q132,9),"")</f>
        <v/>
      </c>
      <c r="T132" s="36" t="str">
        <f aca="false">IF($P132=1,ROUND(I132*Q132,9),"")</f>
        <v/>
      </c>
      <c r="U132" s="35" t="str">
        <f aca="false">IF($P132=1,ROUND(IF(K132="mg sodium",J132,J132*SALT_NA)*Q132,9),"")</f>
        <v/>
      </c>
      <c r="V132" s="36" t="str">
        <f aca="false">IF($P132=1,ROUND(N(M132)*Q132,9),"")</f>
        <v/>
      </c>
      <c r="W132" s="36" t="str">
        <f aca="false">IF($P132=1,ROUND(N(O132)*Q132,9),"")</f>
        <v/>
      </c>
      <c r="X132" s="33" t="str">
        <f aca="false">IF($P132=1,COUNTIF(Tbl_Energy,"&lt;"&amp;R132),"")</f>
        <v/>
      </c>
      <c r="Y132" s="33" t="str">
        <f aca="false">IF($P132=1,COUNTIF(Tbl_SatFat,"&lt;"&amp;S132),"")</f>
        <v/>
      </c>
      <c r="Z132" s="33" t="str">
        <f aca="false">IF($P132=1,COUNTIF(Tbl_Sugar,"&lt;"&amp;T132),"")</f>
        <v/>
      </c>
      <c r="AA132" s="33" t="str">
        <f aca="false">IF($P132=1,COUNTIF(Tbl_Sodium,"&lt;"&amp;U132),"")</f>
        <v/>
      </c>
      <c r="AB132" s="33" t="str">
        <f aca="false">IF($P132=1,X132+Y132+Z132+AA132,"")</f>
        <v/>
      </c>
      <c r="AC132" s="33" t="str">
        <f aca="false">IF($P132=1,IF(N(L132)&gt;80,5,IF(N(L132)&gt;60,2,IF(N(L132)&gt;40,1,0))),"")</f>
        <v/>
      </c>
      <c r="AD132" s="33" t="str">
        <f aca="false">IF($P132=1,IF(N132="NSP",COUNTIF(Tbl_NSP,"&lt;"&amp;V132),COUNTIF(Tbl_AOAC,"&lt;"&amp;V132)),"")</f>
        <v/>
      </c>
      <c r="AE132" s="33" t="str">
        <f aca="false">IF($P132=1,COUNTIF(Tbl_Protein,"&lt;"&amp;W132),"")</f>
        <v/>
      </c>
      <c r="AF132" s="33" t="str">
        <f aca="false">IF($P132=1,IF(AND(AB132&gt;=Protein_Cap,AC132&lt;FVN_Max),"No","Yes"),"")</f>
        <v/>
      </c>
      <c r="AG132" s="33" t="str">
        <f aca="false">IF($P132=1,AB132-AC132-AD132-IF(AF132="Yes",AE132,0),"")</f>
        <v/>
      </c>
      <c r="AH132" s="33" t="str">
        <f aca="false">IF($P132=1,IF(C132="Drink",Thr_Drink,Thr_Food),"")</f>
        <v/>
      </c>
      <c r="AI132" s="37" t="str">
        <f aca="false">IF($P132=1,IF(AG132&gt;=AH132,"HFSS","Not HFSS"),"")</f>
        <v/>
      </c>
      <c r="AJ132" s="33" t="str">
        <f aca="false">IF($P132=1,IF(AI132="HFSS",AG132-AH132+1,""),"")</f>
        <v/>
      </c>
      <c r="AK132" s="37" t="str">
        <f aca="false">IF($P132=1,IF(AI132="Not HFSS",AH132-1-AG132,""),"")</f>
        <v/>
      </c>
      <c r="AL132" s="38" t="str">
        <f aca="false">IF($P132=1,IF(AND(AF132="No",AB132&lt;=Protein_Cap+1,AE132&gt;0),"Yes: lose "&amp;(AB132-Protein_Cap+1)&amp;" A point"&amp;IF(AB132-Protein_Cap+1&gt;1,"s",""),""),"")</f>
        <v/>
      </c>
      <c r="AM132" s="39" t="str">
        <f aca="false">IF($P132=1,IF(X132=0,"",(R132-INDEX(Tbl_Energy,X132))/R132),"")</f>
        <v/>
      </c>
      <c r="AN132" s="39" t="str">
        <f aca="false">IF($P132=1,IF(Y132=0,"",(S132-INDEX(Tbl_SatFat,Y132))/S132),"")</f>
        <v/>
      </c>
      <c r="AO132" s="39" t="str">
        <f aca="false">IF($P132=1,IF(Z132=0,"",(T132-INDEX(Tbl_Sugar,Z132))/T132),"")</f>
        <v/>
      </c>
      <c r="AP132" s="39" t="str">
        <f aca="false">IF($P132=1,IF(AA132=0,"",(U132-INDEX(Tbl_Sodium,AA132))/U132),"")</f>
        <v/>
      </c>
      <c r="AQ132" s="38" t="str">
        <f aca="false">IF($P132=1,IF(COUNT(AM132:AP132)=0,"",INDEX($AM$12:$AP$12,MATCH(MIN(AM132:AP132),AM132:AP132,0))&amp;": cut "&amp;TEXT(MIN(AM132:AP132),"0.0%")),"")</f>
        <v/>
      </c>
    </row>
    <row r="133" customFormat="false" ht="15" hidden="false" customHeight="false" outlineLevel="0" collapsed="false">
      <c r="A133" s="27"/>
      <c r="B133" s="27"/>
      <c r="C133" s="28" t="s">
        <v>90</v>
      </c>
      <c r="D133" s="28" t="s">
        <v>91</v>
      </c>
      <c r="E133" s="29" t="n">
        <v>1</v>
      </c>
      <c r="F133" s="30"/>
      <c r="G133" s="28" t="s">
        <v>92</v>
      </c>
      <c r="H133" s="31"/>
      <c r="I133" s="31"/>
      <c r="J133" s="29"/>
      <c r="K133" s="28" t="s">
        <v>93</v>
      </c>
      <c r="L133" s="32"/>
      <c r="M133" s="31"/>
      <c r="N133" s="28" t="s">
        <v>94</v>
      </c>
      <c r="O133" s="31"/>
      <c r="P133" s="33" t="n">
        <f aca="false">IF(AND(A133&lt;&gt;"",COUNT(F133,H133,I133,J133)=4),1,0)</f>
        <v>0</v>
      </c>
      <c r="Q133" s="34" t="str">
        <f aca="false">IF($P133=1,IF(D133="100ml",1/IF(N(E133)&gt;0,E133,1),1),"")</f>
        <v/>
      </c>
      <c r="R133" s="35" t="str">
        <f aca="false">IF($P133=1,ROUND(IF(G133="kcal",F133*KCAL_KJ,F133)*Q133,9),"")</f>
        <v/>
      </c>
      <c r="S133" s="36" t="str">
        <f aca="false">IF($P133=1,ROUND(H133*Q133,9),"")</f>
        <v/>
      </c>
      <c r="T133" s="36" t="str">
        <f aca="false">IF($P133=1,ROUND(I133*Q133,9),"")</f>
        <v/>
      </c>
      <c r="U133" s="35" t="str">
        <f aca="false">IF($P133=1,ROUND(IF(K133="mg sodium",J133,J133*SALT_NA)*Q133,9),"")</f>
        <v/>
      </c>
      <c r="V133" s="36" t="str">
        <f aca="false">IF($P133=1,ROUND(N(M133)*Q133,9),"")</f>
        <v/>
      </c>
      <c r="W133" s="36" t="str">
        <f aca="false">IF($P133=1,ROUND(N(O133)*Q133,9),"")</f>
        <v/>
      </c>
      <c r="X133" s="33" t="str">
        <f aca="false">IF($P133=1,COUNTIF(Tbl_Energy,"&lt;"&amp;R133),"")</f>
        <v/>
      </c>
      <c r="Y133" s="33" t="str">
        <f aca="false">IF($P133=1,COUNTIF(Tbl_SatFat,"&lt;"&amp;S133),"")</f>
        <v/>
      </c>
      <c r="Z133" s="33" t="str">
        <f aca="false">IF($P133=1,COUNTIF(Tbl_Sugar,"&lt;"&amp;T133),"")</f>
        <v/>
      </c>
      <c r="AA133" s="33" t="str">
        <f aca="false">IF($P133=1,COUNTIF(Tbl_Sodium,"&lt;"&amp;U133),"")</f>
        <v/>
      </c>
      <c r="AB133" s="33" t="str">
        <f aca="false">IF($P133=1,X133+Y133+Z133+AA133,"")</f>
        <v/>
      </c>
      <c r="AC133" s="33" t="str">
        <f aca="false">IF($P133=1,IF(N(L133)&gt;80,5,IF(N(L133)&gt;60,2,IF(N(L133)&gt;40,1,0))),"")</f>
        <v/>
      </c>
      <c r="AD133" s="33" t="str">
        <f aca="false">IF($P133=1,IF(N133="NSP",COUNTIF(Tbl_NSP,"&lt;"&amp;V133),COUNTIF(Tbl_AOAC,"&lt;"&amp;V133)),"")</f>
        <v/>
      </c>
      <c r="AE133" s="33" t="str">
        <f aca="false">IF($P133=1,COUNTIF(Tbl_Protein,"&lt;"&amp;W133),"")</f>
        <v/>
      </c>
      <c r="AF133" s="33" t="str">
        <f aca="false">IF($P133=1,IF(AND(AB133&gt;=Protein_Cap,AC133&lt;FVN_Max),"No","Yes"),"")</f>
        <v/>
      </c>
      <c r="AG133" s="33" t="str">
        <f aca="false">IF($P133=1,AB133-AC133-AD133-IF(AF133="Yes",AE133,0),"")</f>
        <v/>
      </c>
      <c r="AH133" s="33" t="str">
        <f aca="false">IF($P133=1,IF(C133="Drink",Thr_Drink,Thr_Food),"")</f>
        <v/>
      </c>
      <c r="AI133" s="37" t="str">
        <f aca="false">IF($P133=1,IF(AG133&gt;=AH133,"HFSS","Not HFSS"),"")</f>
        <v/>
      </c>
      <c r="AJ133" s="33" t="str">
        <f aca="false">IF($P133=1,IF(AI133="HFSS",AG133-AH133+1,""),"")</f>
        <v/>
      </c>
      <c r="AK133" s="37" t="str">
        <f aca="false">IF($P133=1,IF(AI133="Not HFSS",AH133-1-AG133,""),"")</f>
        <v/>
      </c>
      <c r="AL133" s="38" t="str">
        <f aca="false">IF($P133=1,IF(AND(AF133="No",AB133&lt;=Protein_Cap+1,AE133&gt;0),"Yes: lose "&amp;(AB133-Protein_Cap+1)&amp;" A point"&amp;IF(AB133-Protein_Cap+1&gt;1,"s",""),""),"")</f>
        <v/>
      </c>
      <c r="AM133" s="39" t="str">
        <f aca="false">IF($P133=1,IF(X133=0,"",(R133-INDEX(Tbl_Energy,X133))/R133),"")</f>
        <v/>
      </c>
      <c r="AN133" s="39" t="str">
        <f aca="false">IF($P133=1,IF(Y133=0,"",(S133-INDEX(Tbl_SatFat,Y133))/S133),"")</f>
        <v/>
      </c>
      <c r="AO133" s="39" t="str">
        <f aca="false">IF($P133=1,IF(Z133=0,"",(T133-INDEX(Tbl_Sugar,Z133))/T133),"")</f>
        <v/>
      </c>
      <c r="AP133" s="39" t="str">
        <f aca="false">IF($P133=1,IF(AA133=0,"",(U133-INDEX(Tbl_Sodium,AA133))/U133),"")</f>
        <v/>
      </c>
      <c r="AQ133" s="38" t="str">
        <f aca="false">IF($P133=1,IF(COUNT(AM133:AP133)=0,"",INDEX($AM$12:$AP$12,MATCH(MIN(AM133:AP133),AM133:AP133,0))&amp;": cut "&amp;TEXT(MIN(AM133:AP133),"0.0%")),"")</f>
        <v/>
      </c>
    </row>
    <row r="134" customFormat="false" ht="15" hidden="false" customHeight="false" outlineLevel="0" collapsed="false">
      <c r="A134" s="27"/>
      <c r="B134" s="27"/>
      <c r="C134" s="28" t="s">
        <v>90</v>
      </c>
      <c r="D134" s="28" t="s">
        <v>91</v>
      </c>
      <c r="E134" s="29" t="n">
        <v>1</v>
      </c>
      <c r="F134" s="30"/>
      <c r="G134" s="28" t="s">
        <v>92</v>
      </c>
      <c r="H134" s="31"/>
      <c r="I134" s="31"/>
      <c r="J134" s="29"/>
      <c r="K134" s="28" t="s">
        <v>93</v>
      </c>
      <c r="L134" s="32"/>
      <c r="M134" s="31"/>
      <c r="N134" s="28" t="s">
        <v>94</v>
      </c>
      <c r="O134" s="31"/>
      <c r="P134" s="33" t="n">
        <f aca="false">IF(AND(A134&lt;&gt;"",COUNT(F134,H134,I134,J134)=4),1,0)</f>
        <v>0</v>
      </c>
      <c r="Q134" s="34" t="str">
        <f aca="false">IF($P134=1,IF(D134="100ml",1/IF(N(E134)&gt;0,E134,1),1),"")</f>
        <v/>
      </c>
      <c r="R134" s="35" t="str">
        <f aca="false">IF($P134=1,ROUND(IF(G134="kcal",F134*KCAL_KJ,F134)*Q134,9),"")</f>
        <v/>
      </c>
      <c r="S134" s="36" t="str">
        <f aca="false">IF($P134=1,ROUND(H134*Q134,9),"")</f>
        <v/>
      </c>
      <c r="T134" s="36" t="str">
        <f aca="false">IF($P134=1,ROUND(I134*Q134,9),"")</f>
        <v/>
      </c>
      <c r="U134" s="35" t="str">
        <f aca="false">IF($P134=1,ROUND(IF(K134="mg sodium",J134,J134*SALT_NA)*Q134,9),"")</f>
        <v/>
      </c>
      <c r="V134" s="36" t="str">
        <f aca="false">IF($P134=1,ROUND(N(M134)*Q134,9),"")</f>
        <v/>
      </c>
      <c r="W134" s="36" t="str">
        <f aca="false">IF($P134=1,ROUND(N(O134)*Q134,9),"")</f>
        <v/>
      </c>
      <c r="X134" s="33" t="str">
        <f aca="false">IF($P134=1,COUNTIF(Tbl_Energy,"&lt;"&amp;R134),"")</f>
        <v/>
      </c>
      <c r="Y134" s="33" t="str">
        <f aca="false">IF($P134=1,COUNTIF(Tbl_SatFat,"&lt;"&amp;S134),"")</f>
        <v/>
      </c>
      <c r="Z134" s="33" t="str">
        <f aca="false">IF($P134=1,COUNTIF(Tbl_Sugar,"&lt;"&amp;T134),"")</f>
        <v/>
      </c>
      <c r="AA134" s="33" t="str">
        <f aca="false">IF($P134=1,COUNTIF(Tbl_Sodium,"&lt;"&amp;U134),"")</f>
        <v/>
      </c>
      <c r="AB134" s="33" t="str">
        <f aca="false">IF($P134=1,X134+Y134+Z134+AA134,"")</f>
        <v/>
      </c>
      <c r="AC134" s="33" t="str">
        <f aca="false">IF($P134=1,IF(N(L134)&gt;80,5,IF(N(L134)&gt;60,2,IF(N(L134)&gt;40,1,0))),"")</f>
        <v/>
      </c>
      <c r="AD134" s="33" t="str">
        <f aca="false">IF($P134=1,IF(N134="NSP",COUNTIF(Tbl_NSP,"&lt;"&amp;V134),COUNTIF(Tbl_AOAC,"&lt;"&amp;V134)),"")</f>
        <v/>
      </c>
      <c r="AE134" s="33" t="str">
        <f aca="false">IF($P134=1,COUNTIF(Tbl_Protein,"&lt;"&amp;W134),"")</f>
        <v/>
      </c>
      <c r="AF134" s="33" t="str">
        <f aca="false">IF($P134=1,IF(AND(AB134&gt;=Protein_Cap,AC134&lt;FVN_Max),"No","Yes"),"")</f>
        <v/>
      </c>
      <c r="AG134" s="33" t="str">
        <f aca="false">IF($P134=1,AB134-AC134-AD134-IF(AF134="Yes",AE134,0),"")</f>
        <v/>
      </c>
      <c r="AH134" s="33" t="str">
        <f aca="false">IF($P134=1,IF(C134="Drink",Thr_Drink,Thr_Food),"")</f>
        <v/>
      </c>
      <c r="AI134" s="37" t="str">
        <f aca="false">IF($P134=1,IF(AG134&gt;=AH134,"HFSS","Not HFSS"),"")</f>
        <v/>
      </c>
      <c r="AJ134" s="33" t="str">
        <f aca="false">IF($P134=1,IF(AI134="HFSS",AG134-AH134+1,""),"")</f>
        <v/>
      </c>
      <c r="AK134" s="37" t="str">
        <f aca="false">IF($P134=1,IF(AI134="Not HFSS",AH134-1-AG134,""),"")</f>
        <v/>
      </c>
      <c r="AL134" s="38" t="str">
        <f aca="false">IF($P134=1,IF(AND(AF134="No",AB134&lt;=Protein_Cap+1,AE134&gt;0),"Yes: lose "&amp;(AB134-Protein_Cap+1)&amp;" A point"&amp;IF(AB134-Protein_Cap+1&gt;1,"s",""),""),"")</f>
        <v/>
      </c>
      <c r="AM134" s="39" t="str">
        <f aca="false">IF($P134=1,IF(X134=0,"",(R134-INDEX(Tbl_Energy,X134))/R134),"")</f>
        <v/>
      </c>
      <c r="AN134" s="39" t="str">
        <f aca="false">IF($P134=1,IF(Y134=0,"",(S134-INDEX(Tbl_SatFat,Y134))/S134),"")</f>
        <v/>
      </c>
      <c r="AO134" s="39" t="str">
        <f aca="false">IF($P134=1,IF(Z134=0,"",(T134-INDEX(Tbl_Sugar,Z134))/T134),"")</f>
        <v/>
      </c>
      <c r="AP134" s="39" t="str">
        <f aca="false">IF($P134=1,IF(AA134=0,"",(U134-INDEX(Tbl_Sodium,AA134))/U134),"")</f>
        <v/>
      </c>
      <c r="AQ134" s="38" t="str">
        <f aca="false">IF($P134=1,IF(COUNT(AM134:AP134)=0,"",INDEX($AM$12:$AP$12,MATCH(MIN(AM134:AP134),AM134:AP134,0))&amp;": cut "&amp;TEXT(MIN(AM134:AP134),"0.0%")),"")</f>
        <v/>
      </c>
    </row>
    <row r="135" customFormat="false" ht="15" hidden="false" customHeight="false" outlineLevel="0" collapsed="false">
      <c r="A135" s="27"/>
      <c r="B135" s="27"/>
      <c r="C135" s="28" t="s">
        <v>90</v>
      </c>
      <c r="D135" s="28" t="s">
        <v>91</v>
      </c>
      <c r="E135" s="29" t="n">
        <v>1</v>
      </c>
      <c r="F135" s="30"/>
      <c r="G135" s="28" t="s">
        <v>92</v>
      </c>
      <c r="H135" s="31"/>
      <c r="I135" s="31"/>
      <c r="J135" s="29"/>
      <c r="K135" s="28" t="s">
        <v>93</v>
      </c>
      <c r="L135" s="32"/>
      <c r="M135" s="31"/>
      <c r="N135" s="28" t="s">
        <v>94</v>
      </c>
      <c r="O135" s="31"/>
      <c r="P135" s="33" t="n">
        <f aca="false">IF(AND(A135&lt;&gt;"",COUNT(F135,H135,I135,J135)=4),1,0)</f>
        <v>0</v>
      </c>
      <c r="Q135" s="34" t="str">
        <f aca="false">IF($P135=1,IF(D135="100ml",1/IF(N(E135)&gt;0,E135,1),1),"")</f>
        <v/>
      </c>
      <c r="R135" s="35" t="str">
        <f aca="false">IF($P135=1,ROUND(IF(G135="kcal",F135*KCAL_KJ,F135)*Q135,9),"")</f>
        <v/>
      </c>
      <c r="S135" s="36" t="str">
        <f aca="false">IF($P135=1,ROUND(H135*Q135,9),"")</f>
        <v/>
      </c>
      <c r="T135" s="36" t="str">
        <f aca="false">IF($P135=1,ROUND(I135*Q135,9),"")</f>
        <v/>
      </c>
      <c r="U135" s="35" t="str">
        <f aca="false">IF($P135=1,ROUND(IF(K135="mg sodium",J135,J135*SALT_NA)*Q135,9),"")</f>
        <v/>
      </c>
      <c r="V135" s="36" t="str">
        <f aca="false">IF($P135=1,ROUND(N(M135)*Q135,9),"")</f>
        <v/>
      </c>
      <c r="W135" s="36" t="str">
        <f aca="false">IF($P135=1,ROUND(N(O135)*Q135,9),"")</f>
        <v/>
      </c>
      <c r="X135" s="33" t="str">
        <f aca="false">IF($P135=1,COUNTIF(Tbl_Energy,"&lt;"&amp;R135),"")</f>
        <v/>
      </c>
      <c r="Y135" s="33" t="str">
        <f aca="false">IF($P135=1,COUNTIF(Tbl_SatFat,"&lt;"&amp;S135),"")</f>
        <v/>
      </c>
      <c r="Z135" s="33" t="str">
        <f aca="false">IF($P135=1,COUNTIF(Tbl_Sugar,"&lt;"&amp;T135),"")</f>
        <v/>
      </c>
      <c r="AA135" s="33" t="str">
        <f aca="false">IF($P135=1,COUNTIF(Tbl_Sodium,"&lt;"&amp;U135),"")</f>
        <v/>
      </c>
      <c r="AB135" s="33" t="str">
        <f aca="false">IF($P135=1,X135+Y135+Z135+AA135,"")</f>
        <v/>
      </c>
      <c r="AC135" s="33" t="str">
        <f aca="false">IF($P135=1,IF(N(L135)&gt;80,5,IF(N(L135)&gt;60,2,IF(N(L135)&gt;40,1,0))),"")</f>
        <v/>
      </c>
      <c r="AD135" s="33" t="str">
        <f aca="false">IF($P135=1,IF(N135="NSP",COUNTIF(Tbl_NSP,"&lt;"&amp;V135),COUNTIF(Tbl_AOAC,"&lt;"&amp;V135)),"")</f>
        <v/>
      </c>
      <c r="AE135" s="33" t="str">
        <f aca="false">IF($P135=1,COUNTIF(Tbl_Protein,"&lt;"&amp;W135),"")</f>
        <v/>
      </c>
      <c r="AF135" s="33" t="str">
        <f aca="false">IF($P135=1,IF(AND(AB135&gt;=Protein_Cap,AC135&lt;FVN_Max),"No","Yes"),"")</f>
        <v/>
      </c>
      <c r="AG135" s="33" t="str">
        <f aca="false">IF($P135=1,AB135-AC135-AD135-IF(AF135="Yes",AE135,0),"")</f>
        <v/>
      </c>
      <c r="AH135" s="33" t="str">
        <f aca="false">IF($P135=1,IF(C135="Drink",Thr_Drink,Thr_Food),"")</f>
        <v/>
      </c>
      <c r="AI135" s="37" t="str">
        <f aca="false">IF($P135=1,IF(AG135&gt;=AH135,"HFSS","Not HFSS"),"")</f>
        <v/>
      </c>
      <c r="AJ135" s="33" t="str">
        <f aca="false">IF($P135=1,IF(AI135="HFSS",AG135-AH135+1,""),"")</f>
        <v/>
      </c>
      <c r="AK135" s="37" t="str">
        <f aca="false">IF($P135=1,IF(AI135="Not HFSS",AH135-1-AG135,""),"")</f>
        <v/>
      </c>
      <c r="AL135" s="38" t="str">
        <f aca="false">IF($P135=1,IF(AND(AF135="No",AB135&lt;=Protein_Cap+1,AE135&gt;0),"Yes: lose "&amp;(AB135-Protein_Cap+1)&amp;" A point"&amp;IF(AB135-Protein_Cap+1&gt;1,"s",""),""),"")</f>
        <v/>
      </c>
      <c r="AM135" s="39" t="str">
        <f aca="false">IF($P135=1,IF(X135=0,"",(R135-INDEX(Tbl_Energy,X135))/R135),"")</f>
        <v/>
      </c>
      <c r="AN135" s="39" t="str">
        <f aca="false">IF($P135=1,IF(Y135=0,"",(S135-INDEX(Tbl_SatFat,Y135))/S135),"")</f>
        <v/>
      </c>
      <c r="AO135" s="39" t="str">
        <f aca="false">IF($P135=1,IF(Z135=0,"",(T135-INDEX(Tbl_Sugar,Z135))/T135),"")</f>
        <v/>
      </c>
      <c r="AP135" s="39" t="str">
        <f aca="false">IF($P135=1,IF(AA135=0,"",(U135-INDEX(Tbl_Sodium,AA135))/U135),"")</f>
        <v/>
      </c>
      <c r="AQ135" s="38" t="str">
        <f aca="false">IF($P135=1,IF(COUNT(AM135:AP135)=0,"",INDEX($AM$12:$AP$12,MATCH(MIN(AM135:AP135),AM135:AP135,0))&amp;": cut "&amp;TEXT(MIN(AM135:AP135),"0.0%")),"")</f>
        <v/>
      </c>
    </row>
    <row r="136" customFormat="false" ht="15" hidden="false" customHeight="false" outlineLevel="0" collapsed="false">
      <c r="A136" s="27"/>
      <c r="B136" s="27"/>
      <c r="C136" s="28" t="s">
        <v>90</v>
      </c>
      <c r="D136" s="28" t="s">
        <v>91</v>
      </c>
      <c r="E136" s="29" t="n">
        <v>1</v>
      </c>
      <c r="F136" s="30"/>
      <c r="G136" s="28" t="s">
        <v>92</v>
      </c>
      <c r="H136" s="31"/>
      <c r="I136" s="31"/>
      <c r="J136" s="29"/>
      <c r="K136" s="28" t="s">
        <v>93</v>
      </c>
      <c r="L136" s="32"/>
      <c r="M136" s="31"/>
      <c r="N136" s="28" t="s">
        <v>94</v>
      </c>
      <c r="O136" s="31"/>
      <c r="P136" s="33" t="n">
        <f aca="false">IF(AND(A136&lt;&gt;"",COUNT(F136,H136,I136,J136)=4),1,0)</f>
        <v>0</v>
      </c>
      <c r="Q136" s="34" t="str">
        <f aca="false">IF($P136=1,IF(D136="100ml",1/IF(N(E136)&gt;0,E136,1),1),"")</f>
        <v/>
      </c>
      <c r="R136" s="35" t="str">
        <f aca="false">IF($P136=1,ROUND(IF(G136="kcal",F136*KCAL_KJ,F136)*Q136,9),"")</f>
        <v/>
      </c>
      <c r="S136" s="36" t="str">
        <f aca="false">IF($P136=1,ROUND(H136*Q136,9),"")</f>
        <v/>
      </c>
      <c r="T136" s="36" t="str">
        <f aca="false">IF($P136=1,ROUND(I136*Q136,9),"")</f>
        <v/>
      </c>
      <c r="U136" s="35" t="str">
        <f aca="false">IF($P136=1,ROUND(IF(K136="mg sodium",J136,J136*SALT_NA)*Q136,9),"")</f>
        <v/>
      </c>
      <c r="V136" s="36" t="str">
        <f aca="false">IF($P136=1,ROUND(N(M136)*Q136,9),"")</f>
        <v/>
      </c>
      <c r="W136" s="36" t="str">
        <f aca="false">IF($P136=1,ROUND(N(O136)*Q136,9),"")</f>
        <v/>
      </c>
      <c r="X136" s="33" t="str">
        <f aca="false">IF($P136=1,COUNTIF(Tbl_Energy,"&lt;"&amp;R136),"")</f>
        <v/>
      </c>
      <c r="Y136" s="33" t="str">
        <f aca="false">IF($P136=1,COUNTIF(Tbl_SatFat,"&lt;"&amp;S136),"")</f>
        <v/>
      </c>
      <c r="Z136" s="33" t="str">
        <f aca="false">IF($P136=1,COUNTIF(Tbl_Sugar,"&lt;"&amp;T136),"")</f>
        <v/>
      </c>
      <c r="AA136" s="33" t="str">
        <f aca="false">IF($P136=1,COUNTIF(Tbl_Sodium,"&lt;"&amp;U136),"")</f>
        <v/>
      </c>
      <c r="AB136" s="33" t="str">
        <f aca="false">IF($P136=1,X136+Y136+Z136+AA136,"")</f>
        <v/>
      </c>
      <c r="AC136" s="33" t="str">
        <f aca="false">IF($P136=1,IF(N(L136)&gt;80,5,IF(N(L136)&gt;60,2,IF(N(L136)&gt;40,1,0))),"")</f>
        <v/>
      </c>
      <c r="AD136" s="33" t="str">
        <f aca="false">IF($P136=1,IF(N136="NSP",COUNTIF(Tbl_NSP,"&lt;"&amp;V136),COUNTIF(Tbl_AOAC,"&lt;"&amp;V136)),"")</f>
        <v/>
      </c>
      <c r="AE136" s="33" t="str">
        <f aca="false">IF($P136=1,COUNTIF(Tbl_Protein,"&lt;"&amp;W136),"")</f>
        <v/>
      </c>
      <c r="AF136" s="33" t="str">
        <f aca="false">IF($P136=1,IF(AND(AB136&gt;=Protein_Cap,AC136&lt;FVN_Max),"No","Yes"),"")</f>
        <v/>
      </c>
      <c r="AG136" s="33" t="str">
        <f aca="false">IF($P136=1,AB136-AC136-AD136-IF(AF136="Yes",AE136,0),"")</f>
        <v/>
      </c>
      <c r="AH136" s="33" t="str">
        <f aca="false">IF($P136=1,IF(C136="Drink",Thr_Drink,Thr_Food),"")</f>
        <v/>
      </c>
      <c r="AI136" s="37" t="str">
        <f aca="false">IF($P136=1,IF(AG136&gt;=AH136,"HFSS","Not HFSS"),"")</f>
        <v/>
      </c>
      <c r="AJ136" s="33" t="str">
        <f aca="false">IF($P136=1,IF(AI136="HFSS",AG136-AH136+1,""),"")</f>
        <v/>
      </c>
      <c r="AK136" s="37" t="str">
        <f aca="false">IF($P136=1,IF(AI136="Not HFSS",AH136-1-AG136,""),"")</f>
        <v/>
      </c>
      <c r="AL136" s="38" t="str">
        <f aca="false">IF($P136=1,IF(AND(AF136="No",AB136&lt;=Protein_Cap+1,AE136&gt;0),"Yes: lose "&amp;(AB136-Protein_Cap+1)&amp;" A point"&amp;IF(AB136-Protein_Cap+1&gt;1,"s",""),""),"")</f>
        <v/>
      </c>
      <c r="AM136" s="39" t="str">
        <f aca="false">IF($P136=1,IF(X136=0,"",(R136-INDEX(Tbl_Energy,X136))/R136),"")</f>
        <v/>
      </c>
      <c r="AN136" s="39" t="str">
        <f aca="false">IF($P136=1,IF(Y136=0,"",(S136-INDEX(Tbl_SatFat,Y136))/S136),"")</f>
        <v/>
      </c>
      <c r="AO136" s="39" t="str">
        <f aca="false">IF($P136=1,IF(Z136=0,"",(T136-INDEX(Tbl_Sugar,Z136))/T136),"")</f>
        <v/>
      </c>
      <c r="AP136" s="39" t="str">
        <f aca="false">IF($P136=1,IF(AA136=0,"",(U136-INDEX(Tbl_Sodium,AA136))/U136),"")</f>
        <v/>
      </c>
      <c r="AQ136" s="38" t="str">
        <f aca="false">IF($P136=1,IF(COUNT(AM136:AP136)=0,"",INDEX($AM$12:$AP$12,MATCH(MIN(AM136:AP136),AM136:AP136,0))&amp;": cut "&amp;TEXT(MIN(AM136:AP136),"0.0%")),"")</f>
        <v/>
      </c>
    </row>
    <row r="137" customFormat="false" ht="15" hidden="false" customHeight="false" outlineLevel="0" collapsed="false">
      <c r="A137" s="27"/>
      <c r="B137" s="27"/>
      <c r="C137" s="28" t="s">
        <v>90</v>
      </c>
      <c r="D137" s="28" t="s">
        <v>91</v>
      </c>
      <c r="E137" s="29" t="n">
        <v>1</v>
      </c>
      <c r="F137" s="30"/>
      <c r="G137" s="28" t="s">
        <v>92</v>
      </c>
      <c r="H137" s="31"/>
      <c r="I137" s="31"/>
      <c r="J137" s="29"/>
      <c r="K137" s="28" t="s">
        <v>93</v>
      </c>
      <c r="L137" s="32"/>
      <c r="M137" s="31"/>
      <c r="N137" s="28" t="s">
        <v>94</v>
      </c>
      <c r="O137" s="31"/>
      <c r="P137" s="33" t="n">
        <f aca="false">IF(AND(A137&lt;&gt;"",COUNT(F137,H137,I137,J137)=4),1,0)</f>
        <v>0</v>
      </c>
      <c r="Q137" s="34" t="str">
        <f aca="false">IF($P137=1,IF(D137="100ml",1/IF(N(E137)&gt;0,E137,1),1),"")</f>
        <v/>
      </c>
      <c r="R137" s="35" t="str">
        <f aca="false">IF($P137=1,ROUND(IF(G137="kcal",F137*KCAL_KJ,F137)*Q137,9),"")</f>
        <v/>
      </c>
      <c r="S137" s="36" t="str">
        <f aca="false">IF($P137=1,ROUND(H137*Q137,9),"")</f>
        <v/>
      </c>
      <c r="T137" s="36" t="str">
        <f aca="false">IF($P137=1,ROUND(I137*Q137,9),"")</f>
        <v/>
      </c>
      <c r="U137" s="35" t="str">
        <f aca="false">IF($P137=1,ROUND(IF(K137="mg sodium",J137,J137*SALT_NA)*Q137,9),"")</f>
        <v/>
      </c>
      <c r="V137" s="36" t="str">
        <f aca="false">IF($P137=1,ROUND(N(M137)*Q137,9),"")</f>
        <v/>
      </c>
      <c r="W137" s="36" t="str">
        <f aca="false">IF($P137=1,ROUND(N(O137)*Q137,9),"")</f>
        <v/>
      </c>
      <c r="X137" s="33" t="str">
        <f aca="false">IF($P137=1,COUNTIF(Tbl_Energy,"&lt;"&amp;R137),"")</f>
        <v/>
      </c>
      <c r="Y137" s="33" t="str">
        <f aca="false">IF($P137=1,COUNTIF(Tbl_SatFat,"&lt;"&amp;S137),"")</f>
        <v/>
      </c>
      <c r="Z137" s="33" t="str">
        <f aca="false">IF($P137=1,COUNTIF(Tbl_Sugar,"&lt;"&amp;T137),"")</f>
        <v/>
      </c>
      <c r="AA137" s="33" t="str">
        <f aca="false">IF($P137=1,COUNTIF(Tbl_Sodium,"&lt;"&amp;U137),"")</f>
        <v/>
      </c>
      <c r="AB137" s="33" t="str">
        <f aca="false">IF($P137=1,X137+Y137+Z137+AA137,"")</f>
        <v/>
      </c>
      <c r="AC137" s="33" t="str">
        <f aca="false">IF($P137=1,IF(N(L137)&gt;80,5,IF(N(L137)&gt;60,2,IF(N(L137)&gt;40,1,0))),"")</f>
        <v/>
      </c>
      <c r="AD137" s="33" t="str">
        <f aca="false">IF($P137=1,IF(N137="NSP",COUNTIF(Tbl_NSP,"&lt;"&amp;V137),COUNTIF(Tbl_AOAC,"&lt;"&amp;V137)),"")</f>
        <v/>
      </c>
      <c r="AE137" s="33" t="str">
        <f aca="false">IF($P137=1,COUNTIF(Tbl_Protein,"&lt;"&amp;W137),"")</f>
        <v/>
      </c>
      <c r="AF137" s="33" t="str">
        <f aca="false">IF($P137=1,IF(AND(AB137&gt;=Protein_Cap,AC137&lt;FVN_Max),"No","Yes"),"")</f>
        <v/>
      </c>
      <c r="AG137" s="33" t="str">
        <f aca="false">IF($P137=1,AB137-AC137-AD137-IF(AF137="Yes",AE137,0),"")</f>
        <v/>
      </c>
      <c r="AH137" s="33" t="str">
        <f aca="false">IF($P137=1,IF(C137="Drink",Thr_Drink,Thr_Food),"")</f>
        <v/>
      </c>
      <c r="AI137" s="37" t="str">
        <f aca="false">IF($P137=1,IF(AG137&gt;=AH137,"HFSS","Not HFSS"),"")</f>
        <v/>
      </c>
      <c r="AJ137" s="33" t="str">
        <f aca="false">IF($P137=1,IF(AI137="HFSS",AG137-AH137+1,""),"")</f>
        <v/>
      </c>
      <c r="AK137" s="37" t="str">
        <f aca="false">IF($P137=1,IF(AI137="Not HFSS",AH137-1-AG137,""),"")</f>
        <v/>
      </c>
      <c r="AL137" s="38" t="str">
        <f aca="false">IF($P137=1,IF(AND(AF137="No",AB137&lt;=Protein_Cap+1,AE137&gt;0),"Yes: lose "&amp;(AB137-Protein_Cap+1)&amp;" A point"&amp;IF(AB137-Protein_Cap+1&gt;1,"s",""),""),"")</f>
        <v/>
      </c>
      <c r="AM137" s="39" t="str">
        <f aca="false">IF($P137=1,IF(X137=0,"",(R137-INDEX(Tbl_Energy,X137))/R137),"")</f>
        <v/>
      </c>
      <c r="AN137" s="39" t="str">
        <f aca="false">IF($P137=1,IF(Y137=0,"",(S137-INDEX(Tbl_SatFat,Y137))/S137),"")</f>
        <v/>
      </c>
      <c r="AO137" s="39" t="str">
        <f aca="false">IF($P137=1,IF(Z137=0,"",(T137-INDEX(Tbl_Sugar,Z137))/T137),"")</f>
        <v/>
      </c>
      <c r="AP137" s="39" t="str">
        <f aca="false">IF($P137=1,IF(AA137=0,"",(U137-INDEX(Tbl_Sodium,AA137))/U137),"")</f>
        <v/>
      </c>
      <c r="AQ137" s="38" t="str">
        <f aca="false">IF($P137=1,IF(COUNT(AM137:AP137)=0,"",INDEX($AM$12:$AP$12,MATCH(MIN(AM137:AP137),AM137:AP137,0))&amp;": cut "&amp;TEXT(MIN(AM137:AP137),"0.0%")),"")</f>
        <v/>
      </c>
    </row>
    <row r="138" customFormat="false" ht="15" hidden="false" customHeight="false" outlineLevel="0" collapsed="false">
      <c r="A138" s="27"/>
      <c r="B138" s="27"/>
      <c r="C138" s="28" t="s">
        <v>90</v>
      </c>
      <c r="D138" s="28" t="s">
        <v>91</v>
      </c>
      <c r="E138" s="29" t="n">
        <v>1</v>
      </c>
      <c r="F138" s="30"/>
      <c r="G138" s="28" t="s">
        <v>92</v>
      </c>
      <c r="H138" s="31"/>
      <c r="I138" s="31"/>
      <c r="J138" s="29"/>
      <c r="K138" s="28" t="s">
        <v>93</v>
      </c>
      <c r="L138" s="32"/>
      <c r="M138" s="31"/>
      <c r="N138" s="28" t="s">
        <v>94</v>
      </c>
      <c r="O138" s="31"/>
      <c r="P138" s="33" t="n">
        <f aca="false">IF(AND(A138&lt;&gt;"",COUNT(F138,H138,I138,J138)=4),1,0)</f>
        <v>0</v>
      </c>
      <c r="Q138" s="34" t="str">
        <f aca="false">IF($P138=1,IF(D138="100ml",1/IF(N(E138)&gt;0,E138,1),1),"")</f>
        <v/>
      </c>
      <c r="R138" s="35" t="str">
        <f aca="false">IF($P138=1,ROUND(IF(G138="kcal",F138*KCAL_KJ,F138)*Q138,9),"")</f>
        <v/>
      </c>
      <c r="S138" s="36" t="str">
        <f aca="false">IF($P138=1,ROUND(H138*Q138,9),"")</f>
        <v/>
      </c>
      <c r="T138" s="36" t="str">
        <f aca="false">IF($P138=1,ROUND(I138*Q138,9),"")</f>
        <v/>
      </c>
      <c r="U138" s="35" t="str">
        <f aca="false">IF($P138=1,ROUND(IF(K138="mg sodium",J138,J138*SALT_NA)*Q138,9),"")</f>
        <v/>
      </c>
      <c r="V138" s="36" t="str">
        <f aca="false">IF($P138=1,ROUND(N(M138)*Q138,9),"")</f>
        <v/>
      </c>
      <c r="W138" s="36" t="str">
        <f aca="false">IF($P138=1,ROUND(N(O138)*Q138,9),"")</f>
        <v/>
      </c>
      <c r="X138" s="33" t="str">
        <f aca="false">IF($P138=1,COUNTIF(Tbl_Energy,"&lt;"&amp;R138),"")</f>
        <v/>
      </c>
      <c r="Y138" s="33" t="str">
        <f aca="false">IF($P138=1,COUNTIF(Tbl_SatFat,"&lt;"&amp;S138),"")</f>
        <v/>
      </c>
      <c r="Z138" s="33" t="str">
        <f aca="false">IF($P138=1,COUNTIF(Tbl_Sugar,"&lt;"&amp;T138),"")</f>
        <v/>
      </c>
      <c r="AA138" s="33" t="str">
        <f aca="false">IF($P138=1,COUNTIF(Tbl_Sodium,"&lt;"&amp;U138),"")</f>
        <v/>
      </c>
      <c r="AB138" s="33" t="str">
        <f aca="false">IF($P138=1,X138+Y138+Z138+AA138,"")</f>
        <v/>
      </c>
      <c r="AC138" s="33" t="str">
        <f aca="false">IF($P138=1,IF(N(L138)&gt;80,5,IF(N(L138)&gt;60,2,IF(N(L138)&gt;40,1,0))),"")</f>
        <v/>
      </c>
      <c r="AD138" s="33" t="str">
        <f aca="false">IF($P138=1,IF(N138="NSP",COUNTIF(Tbl_NSP,"&lt;"&amp;V138),COUNTIF(Tbl_AOAC,"&lt;"&amp;V138)),"")</f>
        <v/>
      </c>
      <c r="AE138" s="33" t="str">
        <f aca="false">IF($P138=1,COUNTIF(Tbl_Protein,"&lt;"&amp;W138),"")</f>
        <v/>
      </c>
      <c r="AF138" s="33" t="str">
        <f aca="false">IF($P138=1,IF(AND(AB138&gt;=Protein_Cap,AC138&lt;FVN_Max),"No","Yes"),"")</f>
        <v/>
      </c>
      <c r="AG138" s="33" t="str">
        <f aca="false">IF($P138=1,AB138-AC138-AD138-IF(AF138="Yes",AE138,0),"")</f>
        <v/>
      </c>
      <c r="AH138" s="33" t="str">
        <f aca="false">IF($P138=1,IF(C138="Drink",Thr_Drink,Thr_Food),"")</f>
        <v/>
      </c>
      <c r="AI138" s="37" t="str">
        <f aca="false">IF($P138=1,IF(AG138&gt;=AH138,"HFSS","Not HFSS"),"")</f>
        <v/>
      </c>
      <c r="AJ138" s="33" t="str">
        <f aca="false">IF($P138=1,IF(AI138="HFSS",AG138-AH138+1,""),"")</f>
        <v/>
      </c>
      <c r="AK138" s="37" t="str">
        <f aca="false">IF($P138=1,IF(AI138="Not HFSS",AH138-1-AG138,""),"")</f>
        <v/>
      </c>
      <c r="AL138" s="38" t="str">
        <f aca="false">IF($P138=1,IF(AND(AF138="No",AB138&lt;=Protein_Cap+1,AE138&gt;0),"Yes: lose "&amp;(AB138-Protein_Cap+1)&amp;" A point"&amp;IF(AB138-Protein_Cap+1&gt;1,"s",""),""),"")</f>
        <v/>
      </c>
      <c r="AM138" s="39" t="str">
        <f aca="false">IF($P138=1,IF(X138=0,"",(R138-INDEX(Tbl_Energy,X138))/R138),"")</f>
        <v/>
      </c>
      <c r="AN138" s="39" t="str">
        <f aca="false">IF($P138=1,IF(Y138=0,"",(S138-INDEX(Tbl_SatFat,Y138))/S138),"")</f>
        <v/>
      </c>
      <c r="AO138" s="39" t="str">
        <f aca="false">IF($P138=1,IF(Z138=0,"",(T138-INDEX(Tbl_Sugar,Z138))/T138),"")</f>
        <v/>
      </c>
      <c r="AP138" s="39" t="str">
        <f aca="false">IF($P138=1,IF(AA138=0,"",(U138-INDEX(Tbl_Sodium,AA138))/U138),"")</f>
        <v/>
      </c>
      <c r="AQ138" s="38" t="str">
        <f aca="false">IF($P138=1,IF(COUNT(AM138:AP138)=0,"",INDEX($AM$12:$AP$12,MATCH(MIN(AM138:AP138),AM138:AP138,0))&amp;": cut "&amp;TEXT(MIN(AM138:AP138),"0.0%")),"")</f>
        <v/>
      </c>
    </row>
    <row r="139" customFormat="false" ht="15" hidden="false" customHeight="false" outlineLevel="0" collapsed="false">
      <c r="A139" s="27"/>
      <c r="B139" s="27"/>
      <c r="C139" s="28" t="s">
        <v>90</v>
      </c>
      <c r="D139" s="28" t="s">
        <v>91</v>
      </c>
      <c r="E139" s="29" t="n">
        <v>1</v>
      </c>
      <c r="F139" s="30"/>
      <c r="G139" s="28" t="s">
        <v>92</v>
      </c>
      <c r="H139" s="31"/>
      <c r="I139" s="31"/>
      <c r="J139" s="29"/>
      <c r="K139" s="28" t="s">
        <v>93</v>
      </c>
      <c r="L139" s="32"/>
      <c r="M139" s="31"/>
      <c r="N139" s="28" t="s">
        <v>94</v>
      </c>
      <c r="O139" s="31"/>
      <c r="P139" s="33" t="n">
        <f aca="false">IF(AND(A139&lt;&gt;"",COUNT(F139,H139,I139,J139)=4),1,0)</f>
        <v>0</v>
      </c>
      <c r="Q139" s="34" t="str">
        <f aca="false">IF($P139=1,IF(D139="100ml",1/IF(N(E139)&gt;0,E139,1),1),"")</f>
        <v/>
      </c>
      <c r="R139" s="35" t="str">
        <f aca="false">IF($P139=1,ROUND(IF(G139="kcal",F139*KCAL_KJ,F139)*Q139,9),"")</f>
        <v/>
      </c>
      <c r="S139" s="36" t="str">
        <f aca="false">IF($P139=1,ROUND(H139*Q139,9),"")</f>
        <v/>
      </c>
      <c r="T139" s="36" t="str">
        <f aca="false">IF($P139=1,ROUND(I139*Q139,9),"")</f>
        <v/>
      </c>
      <c r="U139" s="35" t="str">
        <f aca="false">IF($P139=1,ROUND(IF(K139="mg sodium",J139,J139*SALT_NA)*Q139,9),"")</f>
        <v/>
      </c>
      <c r="V139" s="36" t="str">
        <f aca="false">IF($P139=1,ROUND(N(M139)*Q139,9),"")</f>
        <v/>
      </c>
      <c r="W139" s="36" t="str">
        <f aca="false">IF($P139=1,ROUND(N(O139)*Q139,9),"")</f>
        <v/>
      </c>
      <c r="X139" s="33" t="str">
        <f aca="false">IF($P139=1,COUNTIF(Tbl_Energy,"&lt;"&amp;R139),"")</f>
        <v/>
      </c>
      <c r="Y139" s="33" t="str">
        <f aca="false">IF($P139=1,COUNTIF(Tbl_SatFat,"&lt;"&amp;S139),"")</f>
        <v/>
      </c>
      <c r="Z139" s="33" t="str">
        <f aca="false">IF($P139=1,COUNTIF(Tbl_Sugar,"&lt;"&amp;T139),"")</f>
        <v/>
      </c>
      <c r="AA139" s="33" t="str">
        <f aca="false">IF($P139=1,COUNTIF(Tbl_Sodium,"&lt;"&amp;U139),"")</f>
        <v/>
      </c>
      <c r="AB139" s="33" t="str">
        <f aca="false">IF($P139=1,X139+Y139+Z139+AA139,"")</f>
        <v/>
      </c>
      <c r="AC139" s="33" t="str">
        <f aca="false">IF($P139=1,IF(N(L139)&gt;80,5,IF(N(L139)&gt;60,2,IF(N(L139)&gt;40,1,0))),"")</f>
        <v/>
      </c>
      <c r="AD139" s="33" t="str">
        <f aca="false">IF($P139=1,IF(N139="NSP",COUNTIF(Tbl_NSP,"&lt;"&amp;V139),COUNTIF(Tbl_AOAC,"&lt;"&amp;V139)),"")</f>
        <v/>
      </c>
      <c r="AE139" s="33" t="str">
        <f aca="false">IF($P139=1,COUNTIF(Tbl_Protein,"&lt;"&amp;W139),"")</f>
        <v/>
      </c>
      <c r="AF139" s="33" t="str">
        <f aca="false">IF($P139=1,IF(AND(AB139&gt;=Protein_Cap,AC139&lt;FVN_Max),"No","Yes"),"")</f>
        <v/>
      </c>
      <c r="AG139" s="33" t="str">
        <f aca="false">IF($P139=1,AB139-AC139-AD139-IF(AF139="Yes",AE139,0),"")</f>
        <v/>
      </c>
      <c r="AH139" s="33" t="str">
        <f aca="false">IF($P139=1,IF(C139="Drink",Thr_Drink,Thr_Food),"")</f>
        <v/>
      </c>
      <c r="AI139" s="37" t="str">
        <f aca="false">IF($P139=1,IF(AG139&gt;=AH139,"HFSS","Not HFSS"),"")</f>
        <v/>
      </c>
      <c r="AJ139" s="33" t="str">
        <f aca="false">IF($P139=1,IF(AI139="HFSS",AG139-AH139+1,""),"")</f>
        <v/>
      </c>
      <c r="AK139" s="37" t="str">
        <f aca="false">IF($P139=1,IF(AI139="Not HFSS",AH139-1-AG139,""),"")</f>
        <v/>
      </c>
      <c r="AL139" s="38" t="str">
        <f aca="false">IF($P139=1,IF(AND(AF139="No",AB139&lt;=Protein_Cap+1,AE139&gt;0),"Yes: lose "&amp;(AB139-Protein_Cap+1)&amp;" A point"&amp;IF(AB139-Protein_Cap+1&gt;1,"s",""),""),"")</f>
        <v/>
      </c>
      <c r="AM139" s="39" t="str">
        <f aca="false">IF($P139=1,IF(X139=0,"",(R139-INDEX(Tbl_Energy,X139))/R139),"")</f>
        <v/>
      </c>
      <c r="AN139" s="39" t="str">
        <f aca="false">IF($P139=1,IF(Y139=0,"",(S139-INDEX(Tbl_SatFat,Y139))/S139),"")</f>
        <v/>
      </c>
      <c r="AO139" s="39" t="str">
        <f aca="false">IF($P139=1,IF(Z139=0,"",(T139-INDEX(Tbl_Sugar,Z139))/T139),"")</f>
        <v/>
      </c>
      <c r="AP139" s="39" t="str">
        <f aca="false">IF($P139=1,IF(AA139=0,"",(U139-INDEX(Tbl_Sodium,AA139))/U139),"")</f>
        <v/>
      </c>
      <c r="AQ139" s="38" t="str">
        <f aca="false">IF($P139=1,IF(COUNT(AM139:AP139)=0,"",INDEX($AM$12:$AP$12,MATCH(MIN(AM139:AP139),AM139:AP139,0))&amp;": cut "&amp;TEXT(MIN(AM139:AP139),"0.0%")),"")</f>
        <v/>
      </c>
    </row>
    <row r="140" customFormat="false" ht="15" hidden="false" customHeight="false" outlineLevel="0" collapsed="false">
      <c r="A140" s="27"/>
      <c r="B140" s="27"/>
      <c r="C140" s="28" t="s">
        <v>90</v>
      </c>
      <c r="D140" s="28" t="s">
        <v>91</v>
      </c>
      <c r="E140" s="29" t="n">
        <v>1</v>
      </c>
      <c r="F140" s="30"/>
      <c r="G140" s="28" t="s">
        <v>92</v>
      </c>
      <c r="H140" s="31"/>
      <c r="I140" s="31"/>
      <c r="J140" s="29"/>
      <c r="K140" s="28" t="s">
        <v>93</v>
      </c>
      <c r="L140" s="32"/>
      <c r="M140" s="31"/>
      <c r="N140" s="28" t="s">
        <v>94</v>
      </c>
      <c r="O140" s="31"/>
      <c r="P140" s="33" t="n">
        <f aca="false">IF(AND(A140&lt;&gt;"",COUNT(F140,H140,I140,J140)=4),1,0)</f>
        <v>0</v>
      </c>
      <c r="Q140" s="34" t="str">
        <f aca="false">IF($P140=1,IF(D140="100ml",1/IF(N(E140)&gt;0,E140,1),1),"")</f>
        <v/>
      </c>
      <c r="R140" s="35" t="str">
        <f aca="false">IF($P140=1,ROUND(IF(G140="kcal",F140*KCAL_KJ,F140)*Q140,9),"")</f>
        <v/>
      </c>
      <c r="S140" s="36" t="str">
        <f aca="false">IF($P140=1,ROUND(H140*Q140,9),"")</f>
        <v/>
      </c>
      <c r="T140" s="36" t="str">
        <f aca="false">IF($P140=1,ROUND(I140*Q140,9),"")</f>
        <v/>
      </c>
      <c r="U140" s="35" t="str">
        <f aca="false">IF($P140=1,ROUND(IF(K140="mg sodium",J140,J140*SALT_NA)*Q140,9),"")</f>
        <v/>
      </c>
      <c r="V140" s="36" t="str">
        <f aca="false">IF($P140=1,ROUND(N(M140)*Q140,9),"")</f>
        <v/>
      </c>
      <c r="W140" s="36" t="str">
        <f aca="false">IF($P140=1,ROUND(N(O140)*Q140,9),"")</f>
        <v/>
      </c>
      <c r="X140" s="33" t="str">
        <f aca="false">IF($P140=1,COUNTIF(Tbl_Energy,"&lt;"&amp;R140),"")</f>
        <v/>
      </c>
      <c r="Y140" s="33" t="str">
        <f aca="false">IF($P140=1,COUNTIF(Tbl_SatFat,"&lt;"&amp;S140),"")</f>
        <v/>
      </c>
      <c r="Z140" s="33" t="str">
        <f aca="false">IF($P140=1,COUNTIF(Tbl_Sugar,"&lt;"&amp;T140),"")</f>
        <v/>
      </c>
      <c r="AA140" s="33" t="str">
        <f aca="false">IF($P140=1,COUNTIF(Tbl_Sodium,"&lt;"&amp;U140),"")</f>
        <v/>
      </c>
      <c r="AB140" s="33" t="str">
        <f aca="false">IF($P140=1,X140+Y140+Z140+AA140,"")</f>
        <v/>
      </c>
      <c r="AC140" s="33" t="str">
        <f aca="false">IF($P140=1,IF(N(L140)&gt;80,5,IF(N(L140)&gt;60,2,IF(N(L140)&gt;40,1,0))),"")</f>
        <v/>
      </c>
      <c r="AD140" s="33" t="str">
        <f aca="false">IF($P140=1,IF(N140="NSP",COUNTIF(Tbl_NSP,"&lt;"&amp;V140),COUNTIF(Tbl_AOAC,"&lt;"&amp;V140)),"")</f>
        <v/>
      </c>
      <c r="AE140" s="33" t="str">
        <f aca="false">IF($P140=1,COUNTIF(Tbl_Protein,"&lt;"&amp;W140),"")</f>
        <v/>
      </c>
      <c r="AF140" s="33" t="str">
        <f aca="false">IF($P140=1,IF(AND(AB140&gt;=Protein_Cap,AC140&lt;FVN_Max),"No","Yes"),"")</f>
        <v/>
      </c>
      <c r="AG140" s="33" t="str">
        <f aca="false">IF($P140=1,AB140-AC140-AD140-IF(AF140="Yes",AE140,0),"")</f>
        <v/>
      </c>
      <c r="AH140" s="33" t="str">
        <f aca="false">IF($P140=1,IF(C140="Drink",Thr_Drink,Thr_Food),"")</f>
        <v/>
      </c>
      <c r="AI140" s="37" t="str">
        <f aca="false">IF($P140=1,IF(AG140&gt;=AH140,"HFSS","Not HFSS"),"")</f>
        <v/>
      </c>
      <c r="AJ140" s="33" t="str">
        <f aca="false">IF($P140=1,IF(AI140="HFSS",AG140-AH140+1,""),"")</f>
        <v/>
      </c>
      <c r="AK140" s="37" t="str">
        <f aca="false">IF($P140=1,IF(AI140="Not HFSS",AH140-1-AG140,""),"")</f>
        <v/>
      </c>
      <c r="AL140" s="38" t="str">
        <f aca="false">IF($P140=1,IF(AND(AF140="No",AB140&lt;=Protein_Cap+1,AE140&gt;0),"Yes: lose "&amp;(AB140-Protein_Cap+1)&amp;" A point"&amp;IF(AB140-Protein_Cap+1&gt;1,"s",""),""),"")</f>
        <v/>
      </c>
      <c r="AM140" s="39" t="str">
        <f aca="false">IF($P140=1,IF(X140=0,"",(R140-INDEX(Tbl_Energy,X140))/R140),"")</f>
        <v/>
      </c>
      <c r="AN140" s="39" t="str">
        <f aca="false">IF($P140=1,IF(Y140=0,"",(S140-INDEX(Tbl_SatFat,Y140))/S140),"")</f>
        <v/>
      </c>
      <c r="AO140" s="39" t="str">
        <f aca="false">IF($P140=1,IF(Z140=0,"",(T140-INDEX(Tbl_Sugar,Z140))/T140),"")</f>
        <v/>
      </c>
      <c r="AP140" s="39" t="str">
        <f aca="false">IF($P140=1,IF(AA140=0,"",(U140-INDEX(Tbl_Sodium,AA140))/U140),"")</f>
        <v/>
      </c>
      <c r="AQ140" s="38" t="str">
        <f aca="false">IF($P140=1,IF(COUNT(AM140:AP140)=0,"",INDEX($AM$12:$AP$12,MATCH(MIN(AM140:AP140),AM140:AP140,0))&amp;": cut "&amp;TEXT(MIN(AM140:AP140),"0.0%")),"")</f>
        <v/>
      </c>
    </row>
    <row r="141" customFormat="false" ht="15" hidden="false" customHeight="false" outlineLevel="0" collapsed="false">
      <c r="A141" s="27"/>
      <c r="B141" s="27"/>
      <c r="C141" s="28" t="s">
        <v>90</v>
      </c>
      <c r="D141" s="28" t="s">
        <v>91</v>
      </c>
      <c r="E141" s="29" t="n">
        <v>1</v>
      </c>
      <c r="F141" s="30"/>
      <c r="G141" s="28" t="s">
        <v>92</v>
      </c>
      <c r="H141" s="31"/>
      <c r="I141" s="31"/>
      <c r="J141" s="29"/>
      <c r="K141" s="28" t="s">
        <v>93</v>
      </c>
      <c r="L141" s="32"/>
      <c r="M141" s="31"/>
      <c r="N141" s="28" t="s">
        <v>94</v>
      </c>
      <c r="O141" s="31"/>
      <c r="P141" s="33" t="n">
        <f aca="false">IF(AND(A141&lt;&gt;"",COUNT(F141,H141,I141,J141)=4),1,0)</f>
        <v>0</v>
      </c>
      <c r="Q141" s="34" t="str">
        <f aca="false">IF($P141=1,IF(D141="100ml",1/IF(N(E141)&gt;0,E141,1),1),"")</f>
        <v/>
      </c>
      <c r="R141" s="35" t="str">
        <f aca="false">IF($P141=1,ROUND(IF(G141="kcal",F141*KCAL_KJ,F141)*Q141,9),"")</f>
        <v/>
      </c>
      <c r="S141" s="36" t="str">
        <f aca="false">IF($P141=1,ROUND(H141*Q141,9),"")</f>
        <v/>
      </c>
      <c r="T141" s="36" t="str">
        <f aca="false">IF($P141=1,ROUND(I141*Q141,9),"")</f>
        <v/>
      </c>
      <c r="U141" s="35" t="str">
        <f aca="false">IF($P141=1,ROUND(IF(K141="mg sodium",J141,J141*SALT_NA)*Q141,9),"")</f>
        <v/>
      </c>
      <c r="V141" s="36" t="str">
        <f aca="false">IF($P141=1,ROUND(N(M141)*Q141,9),"")</f>
        <v/>
      </c>
      <c r="W141" s="36" t="str">
        <f aca="false">IF($P141=1,ROUND(N(O141)*Q141,9),"")</f>
        <v/>
      </c>
      <c r="X141" s="33" t="str">
        <f aca="false">IF($P141=1,COUNTIF(Tbl_Energy,"&lt;"&amp;R141),"")</f>
        <v/>
      </c>
      <c r="Y141" s="33" t="str">
        <f aca="false">IF($P141=1,COUNTIF(Tbl_SatFat,"&lt;"&amp;S141),"")</f>
        <v/>
      </c>
      <c r="Z141" s="33" t="str">
        <f aca="false">IF($P141=1,COUNTIF(Tbl_Sugar,"&lt;"&amp;T141),"")</f>
        <v/>
      </c>
      <c r="AA141" s="33" t="str">
        <f aca="false">IF($P141=1,COUNTIF(Tbl_Sodium,"&lt;"&amp;U141),"")</f>
        <v/>
      </c>
      <c r="AB141" s="33" t="str">
        <f aca="false">IF($P141=1,X141+Y141+Z141+AA141,"")</f>
        <v/>
      </c>
      <c r="AC141" s="33" t="str">
        <f aca="false">IF($P141=1,IF(N(L141)&gt;80,5,IF(N(L141)&gt;60,2,IF(N(L141)&gt;40,1,0))),"")</f>
        <v/>
      </c>
      <c r="AD141" s="33" t="str">
        <f aca="false">IF($P141=1,IF(N141="NSP",COUNTIF(Tbl_NSP,"&lt;"&amp;V141),COUNTIF(Tbl_AOAC,"&lt;"&amp;V141)),"")</f>
        <v/>
      </c>
      <c r="AE141" s="33" t="str">
        <f aca="false">IF($P141=1,COUNTIF(Tbl_Protein,"&lt;"&amp;W141),"")</f>
        <v/>
      </c>
      <c r="AF141" s="33" t="str">
        <f aca="false">IF($P141=1,IF(AND(AB141&gt;=Protein_Cap,AC141&lt;FVN_Max),"No","Yes"),"")</f>
        <v/>
      </c>
      <c r="AG141" s="33" t="str">
        <f aca="false">IF($P141=1,AB141-AC141-AD141-IF(AF141="Yes",AE141,0),"")</f>
        <v/>
      </c>
      <c r="AH141" s="33" t="str">
        <f aca="false">IF($P141=1,IF(C141="Drink",Thr_Drink,Thr_Food),"")</f>
        <v/>
      </c>
      <c r="AI141" s="37" t="str">
        <f aca="false">IF($P141=1,IF(AG141&gt;=AH141,"HFSS","Not HFSS"),"")</f>
        <v/>
      </c>
      <c r="AJ141" s="33" t="str">
        <f aca="false">IF($P141=1,IF(AI141="HFSS",AG141-AH141+1,""),"")</f>
        <v/>
      </c>
      <c r="AK141" s="37" t="str">
        <f aca="false">IF($P141=1,IF(AI141="Not HFSS",AH141-1-AG141,""),"")</f>
        <v/>
      </c>
      <c r="AL141" s="38" t="str">
        <f aca="false">IF($P141=1,IF(AND(AF141="No",AB141&lt;=Protein_Cap+1,AE141&gt;0),"Yes: lose "&amp;(AB141-Protein_Cap+1)&amp;" A point"&amp;IF(AB141-Protein_Cap+1&gt;1,"s",""),""),"")</f>
        <v/>
      </c>
      <c r="AM141" s="39" t="str">
        <f aca="false">IF($P141=1,IF(X141=0,"",(R141-INDEX(Tbl_Energy,X141))/R141),"")</f>
        <v/>
      </c>
      <c r="AN141" s="39" t="str">
        <f aca="false">IF($P141=1,IF(Y141=0,"",(S141-INDEX(Tbl_SatFat,Y141))/S141),"")</f>
        <v/>
      </c>
      <c r="AO141" s="39" t="str">
        <f aca="false">IF($P141=1,IF(Z141=0,"",(T141-INDEX(Tbl_Sugar,Z141))/T141),"")</f>
        <v/>
      </c>
      <c r="AP141" s="39" t="str">
        <f aca="false">IF($P141=1,IF(AA141=0,"",(U141-INDEX(Tbl_Sodium,AA141))/U141),"")</f>
        <v/>
      </c>
      <c r="AQ141" s="38" t="str">
        <f aca="false">IF($P141=1,IF(COUNT(AM141:AP141)=0,"",INDEX($AM$12:$AP$12,MATCH(MIN(AM141:AP141),AM141:AP141,0))&amp;": cut "&amp;TEXT(MIN(AM141:AP141),"0.0%")),"")</f>
        <v/>
      </c>
    </row>
    <row r="142" customFormat="false" ht="15" hidden="false" customHeight="false" outlineLevel="0" collapsed="false">
      <c r="A142" s="27"/>
      <c r="B142" s="27"/>
      <c r="C142" s="28" t="s">
        <v>90</v>
      </c>
      <c r="D142" s="28" t="s">
        <v>91</v>
      </c>
      <c r="E142" s="29" t="n">
        <v>1</v>
      </c>
      <c r="F142" s="30"/>
      <c r="G142" s="28" t="s">
        <v>92</v>
      </c>
      <c r="H142" s="31"/>
      <c r="I142" s="31"/>
      <c r="J142" s="29"/>
      <c r="K142" s="28" t="s">
        <v>93</v>
      </c>
      <c r="L142" s="32"/>
      <c r="M142" s="31"/>
      <c r="N142" s="28" t="s">
        <v>94</v>
      </c>
      <c r="O142" s="31"/>
      <c r="P142" s="33" t="n">
        <f aca="false">IF(AND(A142&lt;&gt;"",COUNT(F142,H142,I142,J142)=4),1,0)</f>
        <v>0</v>
      </c>
      <c r="Q142" s="34" t="str">
        <f aca="false">IF($P142=1,IF(D142="100ml",1/IF(N(E142)&gt;0,E142,1),1),"")</f>
        <v/>
      </c>
      <c r="R142" s="35" t="str">
        <f aca="false">IF($P142=1,ROUND(IF(G142="kcal",F142*KCAL_KJ,F142)*Q142,9),"")</f>
        <v/>
      </c>
      <c r="S142" s="36" t="str">
        <f aca="false">IF($P142=1,ROUND(H142*Q142,9),"")</f>
        <v/>
      </c>
      <c r="T142" s="36" t="str">
        <f aca="false">IF($P142=1,ROUND(I142*Q142,9),"")</f>
        <v/>
      </c>
      <c r="U142" s="35" t="str">
        <f aca="false">IF($P142=1,ROUND(IF(K142="mg sodium",J142,J142*SALT_NA)*Q142,9),"")</f>
        <v/>
      </c>
      <c r="V142" s="36" t="str">
        <f aca="false">IF($P142=1,ROUND(N(M142)*Q142,9),"")</f>
        <v/>
      </c>
      <c r="W142" s="36" t="str">
        <f aca="false">IF($P142=1,ROUND(N(O142)*Q142,9),"")</f>
        <v/>
      </c>
      <c r="X142" s="33" t="str">
        <f aca="false">IF($P142=1,COUNTIF(Tbl_Energy,"&lt;"&amp;R142),"")</f>
        <v/>
      </c>
      <c r="Y142" s="33" t="str">
        <f aca="false">IF($P142=1,COUNTIF(Tbl_SatFat,"&lt;"&amp;S142),"")</f>
        <v/>
      </c>
      <c r="Z142" s="33" t="str">
        <f aca="false">IF($P142=1,COUNTIF(Tbl_Sugar,"&lt;"&amp;T142),"")</f>
        <v/>
      </c>
      <c r="AA142" s="33" t="str">
        <f aca="false">IF($P142=1,COUNTIF(Tbl_Sodium,"&lt;"&amp;U142),"")</f>
        <v/>
      </c>
      <c r="AB142" s="33" t="str">
        <f aca="false">IF($P142=1,X142+Y142+Z142+AA142,"")</f>
        <v/>
      </c>
      <c r="AC142" s="33" t="str">
        <f aca="false">IF($P142=1,IF(N(L142)&gt;80,5,IF(N(L142)&gt;60,2,IF(N(L142)&gt;40,1,0))),"")</f>
        <v/>
      </c>
      <c r="AD142" s="33" t="str">
        <f aca="false">IF($P142=1,IF(N142="NSP",COUNTIF(Tbl_NSP,"&lt;"&amp;V142),COUNTIF(Tbl_AOAC,"&lt;"&amp;V142)),"")</f>
        <v/>
      </c>
      <c r="AE142" s="33" t="str">
        <f aca="false">IF($P142=1,COUNTIF(Tbl_Protein,"&lt;"&amp;W142),"")</f>
        <v/>
      </c>
      <c r="AF142" s="33" t="str">
        <f aca="false">IF($P142=1,IF(AND(AB142&gt;=Protein_Cap,AC142&lt;FVN_Max),"No","Yes"),"")</f>
        <v/>
      </c>
      <c r="AG142" s="33" t="str">
        <f aca="false">IF($P142=1,AB142-AC142-AD142-IF(AF142="Yes",AE142,0),"")</f>
        <v/>
      </c>
      <c r="AH142" s="33" t="str">
        <f aca="false">IF($P142=1,IF(C142="Drink",Thr_Drink,Thr_Food),"")</f>
        <v/>
      </c>
      <c r="AI142" s="37" t="str">
        <f aca="false">IF($P142=1,IF(AG142&gt;=AH142,"HFSS","Not HFSS"),"")</f>
        <v/>
      </c>
      <c r="AJ142" s="33" t="str">
        <f aca="false">IF($P142=1,IF(AI142="HFSS",AG142-AH142+1,""),"")</f>
        <v/>
      </c>
      <c r="AK142" s="37" t="str">
        <f aca="false">IF($P142=1,IF(AI142="Not HFSS",AH142-1-AG142,""),"")</f>
        <v/>
      </c>
      <c r="AL142" s="38" t="str">
        <f aca="false">IF($P142=1,IF(AND(AF142="No",AB142&lt;=Protein_Cap+1,AE142&gt;0),"Yes: lose "&amp;(AB142-Protein_Cap+1)&amp;" A point"&amp;IF(AB142-Protein_Cap+1&gt;1,"s",""),""),"")</f>
        <v/>
      </c>
      <c r="AM142" s="39" t="str">
        <f aca="false">IF($P142=1,IF(X142=0,"",(R142-INDEX(Tbl_Energy,X142))/R142),"")</f>
        <v/>
      </c>
      <c r="AN142" s="39" t="str">
        <f aca="false">IF($P142=1,IF(Y142=0,"",(S142-INDEX(Tbl_SatFat,Y142))/S142),"")</f>
        <v/>
      </c>
      <c r="AO142" s="39" t="str">
        <f aca="false">IF($P142=1,IF(Z142=0,"",(T142-INDEX(Tbl_Sugar,Z142))/T142),"")</f>
        <v/>
      </c>
      <c r="AP142" s="39" t="str">
        <f aca="false">IF($P142=1,IF(AA142=0,"",(U142-INDEX(Tbl_Sodium,AA142))/U142),"")</f>
        <v/>
      </c>
      <c r="AQ142" s="38" t="str">
        <f aca="false">IF($P142=1,IF(COUNT(AM142:AP142)=0,"",INDEX($AM$12:$AP$12,MATCH(MIN(AM142:AP142),AM142:AP142,0))&amp;": cut "&amp;TEXT(MIN(AM142:AP142),"0.0%")),"")</f>
        <v/>
      </c>
    </row>
    <row r="143" customFormat="false" ht="15" hidden="false" customHeight="false" outlineLevel="0" collapsed="false">
      <c r="A143" s="27"/>
      <c r="B143" s="27"/>
      <c r="C143" s="28" t="s">
        <v>90</v>
      </c>
      <c r="D143" s="28" t="s">
        <v>91</v>
      </c>
      <c r="E143" s="29" t="n">
        <v>1</v>
      </c>
      <c r="F143" s="30"/>
      <c r="G143" s="28" t="s">
        <v>92</v>
      </c>
      <c r="H143" s="31"/>
      <c r="I143" s="31"/>
      <c r="J143" s="29"/>
      <c r="K143" s="28" t="s">
        <v>93</v>
      </c>
      <c r="L143" s="32"/>
      <c r="M143" s="31"/>
      <c r="N143" s="28" t="s">
        <v>94</v>
      </c>
      <c r="O143" s="31"/>
      <c r="P143" s="33" t="n">
        <f aca="false">IF(AND(A143&lt;&gt;"",COUNT(F143,H143,I143,J143)=4),1,0)</f>
        <v>0</v>
      </c>
      <c r="Q143" s="34" t="str">
        <f aca="false">IF($P143=1,IF(D143="100ml",1/IF(N(E143)&gt;0,E143,1),1),"")</f>
        <v/>
      </c>
      <c r="R143" s="35" t="str">
        <f aca="false">IF($P143=1,ROUND(IF(G143="kcal",F143*KCAL_KJ,F143)*Q143,9),"")</f>
        <v/>
      </c>
      <c r="S143" s="36" t="str">
        <f aca="false">IF($P143=1,ROUND(H143*Q143,9),"")</f>
        <v/>
      </c>
      <c r="T143" s="36" t="str">
        <f aca="false">IF($P143=1,ROUND(I143*Q143,9),"")</f>
        <v/>
      </c>
      <c r="U143" s="35" t="str">
        <f aca="false">IF($P143=1,ROUND(IF(K143="mg sodium",J143,J143*SALT_NA)*Q143,9),"")</f>
        <v/>
      </c>
      <c r="V143" s="36" t="str">
        <f aca="false">IF($P143=1,ROUND(N(M143)*Q143,9),"")</f>
        <v/>
      </c>
      <c r="W143" s="36" t="str">
        <f aca="false">IF($P143=1,ROUND(N(O143)*Q143,9),"")</f>
        <v/>
      </c>
      <c r="X143" s="33" t="str">
        <f aca="false">IF($P143=1,COUNTIF(Tbl_Energy,"&lt;"&amp;R143),"")</f>
        <v/>
      </c>
      <c r="Y143" s="33" t="str">
        <f aca="false">IF($P143=1,COUNTIF(Tbl_SatFat,"&lt;"&amp;S143),"")</f>
        <v/>
      </c>
      <c r="Z143" s="33" t="str">
        <f aca="false">IF($P143=1,COUNTIF(Tbl_Sugar,"&lt;"&amp;T143),"")</f>
        <v/>
      </c>
      <c r="AA143" s="33" t="str">
        <f aca="false">IF($P143=1,COUNTIF(Tbl_Sodium,"&lt;"&amp;U143),"")</f>
        <v/>
      </c>
      <c r="AB143" s="33" t="str">
        <f aca="false">IF($P143=1,X143+Y143+Z143+AA143,"")</f>
        <v/>
      </c>
      <c r="AC143" s="33" t="str">
        <f aca="false">IF($P143=1,IF(N(L143)&gt;80,5,IF(N(L143)&gt;60,2,IF(N(L143)&gt;40,1,0))),"")</f>
        <v/>
      </c>
      <c r="AD143" s="33" t="str">
        <f aca="false">IF($P143=1,IF(N143="NSP",COUNTIF(Tbl_NSP,"&lt;"&amp;V143),COUNTIF(Tbl_AOAC,"&lt;"&amp;V143)),"")</f>
        <v/>
      </c>
      <c r="AE143" s="33" t="str">
        <f aca="false">IF($P143=1,COUNTIF(Tbl_Protein,"&lt;"&amp;W143),"")</f>
        <v/>
      </c>
      <c r="AF143" s="33" t="str">
        <f aca="false">IF($P143=1,IF(AND(AB143&gt;=Protein_Cap,AC143&lt;FVN_Max),"No","Yes"),"")</f>
        <v/>
      </c>
      <c r="AG143" s="33" t="str">
        <f aca="false">IF($P143=1,AB143-AC143-AD143-IF(AF143="Yes",AE143,0),"")</f>
        <v/>
      </c>
      <c r="AH143" s="33" t="str">
        <f aca="false">IF($P143=1,IF(C143="Drink",Thr_Drink,Thr_Food),"")</f>
        <v/>
      </c>
      <c r="AI143" s="37" t="str">
        <f aca="false">IF($P143=1,IF(AG143&gt;=AH143,"HFSS","Not HFSS"),"")</f>
        <v/>
      </c>
      <c r="AJ143" s="33" t="str">
        <f aca="false">IF($P143=1,IF(AI143="HFSS",AG143-AH143+1,""),"")</f>
        <v/>
      </c>
      <c r="AK143" s="37" t="str">
        <f aca="false">IF($P143=1,IF(AI143="Not HFSS",AH143-1-AG143,""),"")</f>
        <v/>
      </c>
      <c r="AL143" s="38" t="str">
        <f aca="false">IF($P143=1,IF(AND(AF143="No",AB143&lt;=Protein_Cap+1,AE143&gt;0),"Yes: lose "&amp;(AB143-Protein_Cap+1)&amp;" A point"&amp;IF(AB143-Protein_Cap+1&gt;1,"s",""),""),"")</f>
        <v/>
      </c>
      <c r="AM143" s="39" t="str">
        <f aca="false">IF($P143=1,IF(X143=0,"",(R143-INDEX(Tbl_Energy,X143))/R143),"")</f>
        <v/>
      </c>
      <c r="AN143" s="39" t="str">
        <f aca="false">IF($P143=1,IF(Y143=0,"",(S143-INDEX(Tbl_SatFat,Y143))/S143),"")</f>
        <v/>
      </c>
      <c r="AO143" s="39" t="str">
        <f aca="false">IF($P143=1,IF(Z143=0,"",(T143-INDEX(Tbl_Sugar,Z143))/T143),"")</f>
        <v/>
      </c>
      <c r="AP143" s="39" t="str">
        <f aca="false">IF($P143=1,IF(AA143=0,"",(U143-INDEX(Tbl_Sodium,AA143))/U143),"")</f>
        <v/>
      </c>
      <c r="AQ143" s="38" t="str">
        <f aca="false">IF($P143=1,IF(COUNT(AM143:AP143)=0,"",INDEX($AM$12:$AP$12,MATCH(MIN(AM143:AP143),AM143:AP143,0))&amp;": cut "&amp;TEXT(MIN(AM143:AP143),"0.0%")),"")</f>
        <v/>
      </c>
    </row>
    <row r="144" customFormat="false" ht="15" hidden="false" customHeight="false" outlineLevel="0" collapsed="false">
      <c r="A144" s="27"/>
      <c r="B144" s="27"/>
      <c r="C144" s="28" t="s">
        <v>90</v>
      </c>
      <c r="D144" s="28" t="s">
        <v>91</v>
      </c>
      <c r="E144" s="29" t="n">
        <v>1</v>
      </c>
      <c r="F144" s="30"/>
      <c r="G144" s="28" t="s">
        <v>92</v>
      </c>
      <c r="H144" s="31"/>
      <c r="I144" s="31"/>
      <c r="J144" s="29"/>
      <c r="K144" s="28" t="s">
        <v>93</v>
      </c>
      <c r="L144" s="32"/>
      <c r="M144" s="31"/>
      <c r="N144" s="28" t="s">
        <v>94</v>
      </c>
      <c r="O144" s="31"/>
      <c r="P144" s="33" t="n">
        <f aca="false">IF(AND(A144&lt;&gt;"",COUNT(F144,H144,I144,J144)=4),1,0)</f>
        <v>0</v>
      </c>
      <c r="Q144" s="34" t="str">
        <f aca="false">IF($P144=1,IF(D144="100ml",1/IF(N(E144)&gt;0,E144,1),1),"")</f>
        <v/>
      </c>
      <c r="R144" s="35" t="str">
        <f aca="false">IF($P144=1,ROUND(IF(G144="kcal",F144*KCAL_KJ,F144)*Q144,9),"")</f>
        <v/>
      </c>
      <c r="S144" s="36" t="str">
        <f aca="false">IF($P144=1,ROUND(H144*Q144,9),"")</f>
        <v/>
      </c>
      <c r="T144" s="36" t="str">
        <f aca="false">IF($P144=1,ROUND(I144*Q144,9),"")</f>
        <v/>
      </c>
      <c r="U144" s="35" t="str">
        <f aca="false">IF($P144=1,ROUND(IF(K144="mg sodium",J144,J144*SALT_NA)*Q144,9),"")</f>
        <v/>
      </c>
      <c r="V144" s="36" t="str">
        <f aca="false">IF($P144=1,ROUND(N(M144)*Q144,9),"")</f>
        <v/>
      </c>
      <c r="W144" s="36" t="str">
        <f aca="false">IF($P144=1,ROUND(N(O144)*Q144,9),"")</f>
        <v/>
      </c>
      <c r="X144" s="33" t="str">
        <f aca="false">IF($P144=1,COUNTIF(Tbl_Energy,"&lt;"&amp;R144),"")</f>
        <v/>
      </c>
      <c r="Y144" s="33" t="str">
        <f aca="false">IF($P144=1,COUNTIF(Tbl_SatFat,"&lt;"&amp;S144),"")</f>
        <v/>
      </c>
      <c r="Z144" s="33" t="str">
        <f aca="false">IF($P144=1,COUNTIF(Tbl_Sugar,"&lt;"&amp;T144),"")</f>
        <v/>
      </c>
      <c r="AA144" s="33" t="str">
        <f aca="false">IF($P144=1,COUNTIF(Tbl_Sodium,"&lt;"&amp;U144),"")</f>
        <v/>
      </c>
      <c r="AB144" s="33" t="str">
        <f aca="false">IF($P144=1,X144+Y144+Z144+AA144,"")</f>
        <v/>
      </c>
      <c r="AC144" s="33" t="str">
        <f aca="false">IF($P144=1,IF(N(L144)&gt;80,5,IF(N(L144)&gt;60,2,IF(N(L144)&gt;40,1,0))),"")</f>
        <v/>
      </c>
      <c r="AD144" s="33" t="str">
        <f aca="false">IF($P144=1,IF(N144="NSP",COUNTIF(Tbl_NSP,"&lt;"&amp;V144),COUNTIF(Tbl_AOAC,"&lt;"&amp;V144)),"")</f>
        <v/>
      </c>
      <c r="AE144" s="33" t="str">
        <f aca="false">IF($P144=1,COUNTIF(Tbl_Protein,"&lt;"&amp;W144),"")</f>
        <v/>
      </c>
      <c r="AF144" s="33" t="str">
        <f aca="false">IF($P144=1,IF(AND(AB144&gt;=Protein_Cap,AC144&lt;FVN_Max),"No","Yes"),"")</f>
        <v/>
      </c>
      <c r="AG144" s="33" t="str">
        <f aca="false">IF($P144=1,AB144-AC144-AD144-IF(AF144="Yes",AE144,0),"")</f>
        <v/>
      </c>
      <c r="AH144" s="33" t="str">
        <f aca="false">IF($P144=1,IF(C144="Drink",Thr_Drink,Thr_Food),"")</f>
        <v/>
      </c>
      <c r="AI144" s="37" t="str">
        <f aca="false">IF($P144=1,IF(AG144&gt;=AH144,"HFSS","Not HFSS"),"")</f>
        <v/>
      </c>
      <c r="AJ144" s="33" t="str">
        <f aca="false">IF($P144=1,IF(AI144="HFSS",AG144-AH144+1,""),"")</f>
        <v/>
      </c>
      <c r="AK144" s="37" t="str">
        <f aca="false">IF($P144=1,IF(AI144="Not HFSS",AH144-1-AG144,""),"")</f>
        <v/>
      </c>
      <c r="AL144" s="38" t="str">
        <f aca="false">IF($P144=1,IF(AND(AF144="No",AB144&lt;=Protein_Cap+1,AE144&gt;0),"Yes: lose "&amp;(AB144-Protein_Cap+1)&amp;" A point"&amp;IF(AB144-Protein_Cap+1&gt;1,"s",""),""),"")</f>
        <v/>
      </c>
      <c r="AM144" s="39" t="str">
        <f aca="false">IF($P144=1,IF(X144=0,"",(R144-INDEX(Tbl_Energy,X144))/R144),"")</f>
        <v/>
      </c>
      <c r="AN144" s="39" t="str">
        <f aca="false">IF($P144=1,IF(Y144=0,"",(S144-INDEX(Tbl_SatFat,Y144))/S144),"")</f>
        <v/>
      </c>
      <c r="AO144" s="39" t="str">
        <f aca="false">IF($P144=1,IF(Z144=0,"",(T144-INDEX(Tbl_Sugar,Z144))/T144),"")</f>
        <v/>
      </c>
      <c r="AP144" s="39" t="str">
        <f aca="false">IF($P144=1,IF(AA144=0,"",(U144-INDEX(Tbl_Sodium,AA144))/U144),"")</f>
        <v/>
      </c>
      <c r="AQ144" s="38" t="str">
        <f aca="false">IF($P144=1,IF(COUNT(AM144:AP144)=0,"",INDEX($AM$12:$AP$12,MATCH(MIN(AM144:AP144),AM144:AP144,0))&amp;": cut "&amp;TEXT(MIN(AM144:AP144),"0.0%")),"")</f>
        <v/>
      </c>
    </row>
    <row r="145" customFormat="false" ht="15" hidden="false" customHeight="false" outlineLevel="0" collapsed="false">
      <c r="A145" s="27"/>
      <c r="B145" s="27"/>
      <c r="C145" s="28" t="s">
        <v>90</v>
      </c>
      <c r="D145" s="28" t="s">
        <v>91</v>
      </c>
      <c r="E145" s="29" t="n">
        <v>1</v>
      </c>
      <c r="F145" s="30"/>
      <c r="G145" s="28" t="s">
        <v>92</v>
      </c>
      <c r="H145" s="31"/>
      <c r="I145" s="31"/>
      <c r="J145" s="29"/>
      <c r="K145" s="28" t="s">
        <v>93</v>
      </c>
      <c r="L145" s="32"/>
      <c r="M145" s="31"/>
      <c r="N145" s="28" t="s">
        <v>94</v>
      </c>
      <c r="O145" s="31"/>
      <c r="P145" s="33" t="n">
        <f aca="false">IF(AND(A145&lt;&gt;"",COUNT(F145,H145,I145,J145)=4),1,0)</f>
        <v>0</v>
      </c>
      <c r="Q145" s="34" t="str">
        <f aca="false">IF($P145=1,IF(D145="100ml",1/IF(N(E145)&gt;0,E145,1),1),"")</f>
        <v/>
      </c>
      <c r="R145" s="35" t="str">
        <f aca="false">IF($P145=1,ROUND(IF(G145="kcal",F145*KCAL_KJ,F145)*Q145,9),"")</f>
        <v/>
      </c>
      <c r="S145" s="36" t="str">
        <f aca="false">IF($P145=1,ROUND(H145*Q145,9),"")</f>
        <v/>
      </c>
      <c r="T145" s="36" t="str">
        <f aca="false">IF($P145=1,ROUND(I145*Q145,9),"")</f>
        <v/>
      </c>
      <c r="U145" s="35" t="str">
        <f aca="false">IF($P145=1,ROUND(IF(K145="mg sodium",J145,J145*SALT_NA)*Q145,9),"")</f>
        <v/>
      </c>
      <c r="V145" s="36" t="str">
        <f aca="false">IF($P145=1,ROUND(N(M145)*Q145,9),"")</f>
        <v/>
      </c>
      <c r="W145" s="36" t="str">
        <f aca="false">IF($P145=1,ROUND(N(O145)*Q145,9),"")</f>
        <v/>
      </c>
      <c r="X145" s="33" t="str">
        <f aca="false">IF($P145=1,COUNTIF(Tbl_Energy,"&lt;"&amp;R145),"")</f>
        <v/>
      </c>
      <c r="Y145" s="33" t="str">
        <f aca="false">IF($P145=1,COUNTIF(Tbl_SatFat,"&lt;"&amp;S145),"")</f>
        <v/>
      </c>
      <c r="Z145" s="33" t="str">
        <f aca="false">IF($P145=1,COUNTIF(Tbl_Sugar,"&lt;"&amp;T145),"")</f>
        <v/>
      </c>
      <c r="AA145" s="33" t="str">
        <f aca="false">IF($P145=1,COUNTIF(Tbl_Sodium,"&lt;"&amp;U145),"")</f>
        <v/>
      </c>
      <c r="AB145" s="33" t="str">
        <f aca="false">IF($P145=1,X145+Y145+Z145+AA145,"")</f>
        <v/>
      </c>
      <c r="AC145" s="33" t="str">
        <f aca="false">IF($P145=1,IF(N(L145)&gt;80,5,IF(N(L145)&gt;60,2,IF(N(L145)&gt;40,1,0))),"")</f>
        <v/>
      </c>
      <c r="AD145" s="33" t="str">
        <f aca="false">IF($P145=1,IF(N145="NSP",COUNTIF(Tbl_NSP,"&lt;"&amp;V145),COUNTIF(Tbl_AOAC,"&lt;"&amp;V145)),"")</f>
        <v/>
      </c>
      <c r="AE145" s="33" t="str">
        <f aca="false">IF($P145=1,COUNTIF(Tbl_Protein,"&lt;"&amp;W145),"")</f>
        <v/>
      </c>
      <c r="AF145" s="33" t="str">
        <f aca="false">IF($P145=1,IF(AND(AB145&gt;=Protein_Cap,AC145&lt;FVN_Max),"No","Yes"),"")</f>
        <v/>
      </c>
      <c r="AG145" s="33" t="str">
        <f aca="false">IF($P145=1,AB145-AC145-AD145-IF(AF145="Yes",AE145,0),"")</f>
        <v/>
      </c>
      <c r="AH145" s="33" t="str">
        <f aca="false">IF($P145=1,IF(C145="Drink",Thr_Drink,Thr_Food),"")</f>
        <v/>
      </c>
      <c r="AI145" s="37" t="str">
        <f aca="false">IF($P145=1,IF(AG145&gt;=AH145,"HFSS","Not HFSS"),"")</f>
        <v/>
      </c>
      <c r="AJ145" s="33" t="str">
        <f aca="false">IF($P145=1,IF(AI145="HFSS",AG145-AH145+1,""),"")</f>
        <v/>
      </c>
      <c r="AK145" s="37" t="str">
        <f aca="false">IF($P145=1,IF(AI145="Not HFSS",AH145-1-AG145,""),"")</f>
        <v/>
      </c>
      <c r="AL145" s="38" t="str">
        <f aca="false">IF($P145=1,IF(AND(AF145="No",AB145&lt;=Protein_Cap+1,AE145&gt;0),"Yes: lose "&amp;(AB145-Protein_Cap+1)&amp;" A point"&amp;IF(AB145-Protein_Cap+1&gt;1,"s",""),""),"")</f>
        <v/>
      </c>
      <c r="AM145" s="39" t="str">
        <f aca="false">IF($P145=1,IF(X145=0,"",(R145-INDEX(Tbl_Energy,X145))/R145),"")</f>
        <v/>
      </c>
      <c r="AN145" s="39" t="str">
        <f aca="false">IF($P145=1,IF(Y145=0,"",(S145-INDEX(Tbl_SatFat,Y145))/S145),"")</f>
        <v/>
      </c>
      <c r="AO145" s="39" t="str">
        <f aca="false">IF($P145=1,IF(Z145=0,"",(T145-INDEX(Tbl_Sugar,Z145))/T145),"")</f>
        <v/>
      </c>
      <c r="AP145" s="39" t="str">
        <f aca="false">IF($P145=1,IF(AA145=0,"",(U145-INDEX(Tbl_Sodium,AA145))/U145),"")</f>
        <v/>
      </c>
      <c r="AQ145" s="38" t="str">
        <f aca="false">IF($P145=1,IF(COUNT(AM145:AP145)=0,"",INDEX($AM$12:$AP$12,MATCH(MIN(AM145:AP145),AM145:AP145,0))&amp;": cut "&amp;TEXT(MIN(AM145:AP145),"0.0%")),"")</f>
        <v/>
      </c>
    </row>
    <row r="146" customFormat="false" ht="15" hidden="false" customHeight="false" outlineLevel="0" collapsed="false">
      <c r="A146" s="27"/>
      <c r="B146" s="27"/>
      <c r="C146" s="28" t="s">
        <v>90</v>
      </c>
      <c r="D146" s="28" t="s">
        <v>91</v>
      </c>
      <c r="E146" s="29" t="n">
        <v>1</v>
      </c>
      <c r="F146" s="30"/>
      <c r="G146" s="28" t="s">
        <v>92</v>
      </c>
      <c r="H146" s="31"/>
      <c r="I146" s="31"/>
      <c r="J146" s="29"/>
      <c r="K146" s="28" t="s">
        <v>93</v>
      </c>
      <c r="L146" s="32"/>
      <c r="M146" s="31"/>
      <c r="N146" s="28" t="s">
        <v>94</v>
      </c>
      <c r="O146" s="31"/>
      <c r="P146" s="33" t="n">
        <f aca="false">IF(AND(A146&lt;&gt;"",COUNT(F146,H146,I146,J146)=4),1,0)</f>
        <v>0</v>
      </c>
      <c r="Q146" s="34" t="str">
        <f aca="false">IF($P146=1,IF(D146="100ml",1/IF(N(E146)&gt;0,E146,1),1),"")</f>
        <v/>
      </c>
      <c r="R146" s="35" t="str">
        <f aca="false">IF($P146=1,ROUND(IF(G146="kcal",F146*KCAL_KJ,F146)*Q146,9),"")</f>
        <v/>
      </c>
      <c r="S146" s="36" t="str">
        <f aca="false">IF($P146=1,ROUND(H146*Q146,9),"")</f>
        <v/>
      </c>
      <c r="T146" s="36" t="str">
        <f aca="false">IF($P146=1,ROUND(I146*Q146,9),"")</f>
        <v/>
      </c>
      <c r="U146" s="35" t="str">
        <f aca="false">IF($P146=1,ROUND(IF(K146="mg sodium",J146,J146*SALT_NA)*Q146,9),"")</f>
        <v/>
      </c>
      <c r="V146" s="36" t="str">
        <f aca="false">IF($P146=1,ROUND(N(M146)*Q146,9),"")</f>
        <v/>
      </c>
      <c r="W146" s="36" t="str">
        <f aca="false">IF($P146=1,ROUND(N(O146)*Q146,9),"")</f>
        <v/>
      </c>
      <c r="X146" s="33" t="str">
        <f aca="false">IF($P146=1,COUNTIF(Tbl_Energy,"&lt;"&amp;R146),"")</f>
        <v/>
      </c>
      <c r="Y146" s="33" t="str">
        <f aca="false">IF($P146=1,COUNTIF(Tbl_SatFat,"&lt;"&amp;S146),"")</f>
        <v/>
      </c>
      <c r="Z146" s="33" t="str">
        <f aca="false">IF($P146=1,COUNTIF(Tbl_Sugar,"&lt;"&amp;T146),"")</f>
        <v/>
      </c>
      <c r="AA146" s="33" t="str">
        <f aca="false">IF($P146=1,COUNTIF(Tbl_Sodium,"&lt;"&amp;U146),"")</f>
        <v/>
      </c>
      <c r="AB146" s="33" t="str">
        <f aca="false">IF($P146=1,X146+Y146+Z146+AA146,"")</f>
        <v/>
      </c>
      <c r="AC146" s="33" t="str">
        <f aca="false">IF($P146=1,IF(N(L146)&gt;80,5,IF(N(L146)&gt;60,2,IF(N(L146)&gt;40,1,0))),"")</f>
        <v/>
      </c>
      <c r="AD146" s="33" t="str">
        <f aca="false">IF($P146=1,IF(N146="NSP",COUNTIF(Tbl_NSP,"&lt;"&amp;V146),COUNTIF(Tbl_AOAC,"&lt;"&amp;V146)),"")</f>
        <v/>
      </c>
      <c r="AE146" s="33" t="str">
        <f aca="false">IF($P146=1,COUNTIF(Tbl_Protein,"&lt;"&amp;W146),"")</f>
        <v/>
      </c>
      <c r="AF146" s="33" t="str">
        <f aca="false">IF($P146=1,IF(AND(AB146&gt;=Protein_Cap,AC146&lt;FVN_Max),"No","Yes"),"")</f>
        <v/>
      </c>
      <c r="AG146" s="33" t="str">
        <f aca="false">IF($P146=1,AB146-AC146-AD146-IF(AF146="Yes",AE146,0),"")</f>
        <v/>
      </c>
      <c r="AH146" s="33" t="str">
        <f aca="false">IF($P146=1,IF(C146="Drink",Thr_Drink,Thr_Food),"")</f>
        <v/>
      </c>
      <c r="AI146" s="37" t="str">
        <f aca="false">IF($P146=1,IF(AG146&gt;=AH146,"HFSS","Not HFSS"),"")</f>
        <v/>
      </c>
      <c r="AJ146" s="33" t="str">
        <f aca="false">IF($P146=1,IF(AI146="HFSS",AG146-AH146+1,""),"")</f>
        <v/>
      </c>
      <c r="AK146" s="37" t="str">
        <f aca="false">IF($P146=1,IF(AI146="Not HFSS",AH146-1-AG146,""),"")</f>
        <v/>
      </c>
      <c r="AL146" s="38" t="str">
        <f aca="false">IF($P146=1,IF(AND(AF146="No",AB146&lt;=Protein_Cap+1,AE146&gt;0),"Yes: lose "&amp;(AB146-Protein_Cap+1)&amp;" A point"&amp;IF(AB146-Protein_Cap+1&gt;1,"s",""),""),"")</f>
        <v/>
      </c>
      <c r="AM146" s="39" t="str">
        <f aca="false">IF($P146=1,IF(X146=0,"",(R146-INDEX(Tbl_Energy,X146))/R146),"")</f>
        <v/>
      </c>
      <c r="AN146" s="39" t="str">
        <f aca="false">IF($P146=1,IF(Y146=0,"",(S146-INDEX(Tbl_SatFat,Y146))/S146),"")</f>
        <v/>
      </c>
      <c r="AO146" s="39" t="str">
        <f aca="false">IF($P146=1,IF(Z146=0,"",(T146-INDEX(Tbl_Sugar,Z146))/T146),"")</f>
        <v/>
      </c>
      <c r="AP146" s="39" t="str">
        <f aca="false">IF($P146=1,IF(AA146=0,"",(U146-INDEX(Tbl_Sodium,AA146))/U146),"")</f>
        <v/>
      </c>
      <c r="AQ146" s="38" t="str">
        <f aca="false">IF($P146=1,IF(COUNT(AM146:AP146)=0,"",INDEX($AM$12:$AP$12,MATCH(MIN(AM146:AP146),AM146:AP146,0))&amp;": cut "&amp;TEXT(MIN(AM146:AP146),"0.0%")),"")</f>
        <v/>
      </c>
    </row>
    <row r="147" customFormat="false" ht="15" hidden="false" customHeight="false" outlineLevel="0" collapsed="false">
      <c r="A147" s="27"/>
      <c r="B147" s="27"/>
      <c r="C147" s="28" t="s">
        <v>90</v>
      </c>
      <c r="D147" s="28" t="s">
        <v>91</v>
      </c>
      <c r="E147" s="29" t="n">
        <v>1</v>
      </c>
      <c r="F147" s="30"/>
      <c r="G147" s="28" t="s">
        <v>92</v>
      </c>
      <c r="H147" s="31"/>
      <c r="I147" s="31"/>
      <c r="J147" s="29"/>
      <c r="K147" s="28" t="s">
        <v>93</v>
      </c>
      <c r="L147" s="32"/>
      <c r="M147" s="31"/>
      <c r="N147" s="28" t="s">
        <v>94</v>
      </c>
      <c r="O147" s="31"/>
      <c r="P147" s="33" t="n">
        <f aca="false">IF(AND(A147&lt;&gt;"",COUNT(F147,H147,I147,J147)=4),1,0)</f>
        <v>0</v>
      </c>
      <c r="Q147" s="34" t="str">
        <f aca="false">IF($P147=1,IF(D147="100ml",1/IF(N(E147)&gt;0,E147,1),1),"")</f>
        <v/>
      </c>
      <c r="R147" s="35" t="str">
        <f aca="false">IF($P147=1,ROUND(IF(G147="kcal",F147*KCAL_KJ,F147)*Q147,9),"")</f>
        <v/>
      </c>
      <c r="S147" s="36" t="str">
        <f aca="false">IF($P147=1,ROUND(H147*Q147,9),"")</f>
        <v/>
      </c>
      <c r="T147" s="36" t="str">
        <f aca="false">IF($P147=1,ROUND(I147*Q147,9),"")</f>
        <v/>
      </c>
      <c r="U147" s="35" t="str">
        <f aca="false">IF($P147=1,ROUND(IF(K147="mg sodium",J147,J147*SALT_NA)*Q147,9),"")</f>
        <v/>
      </c>
      <c r="V147" s="36" t="str">
        <f aca="false">IF($P147=1,ROUND(N(M147)*Q147,9),"")</f>
        <v/>
      </c>
      <c r="W147" s="36" t="str">
        <f aca="false">IF($P147=1,ROUND(N(O147)*Q147,9),"")</f>
        <v/>
      </c>
      <c r="X147" s="33" t="str">
        <f aca="false">IF($P147=1,COUNTIF(Tbl_Energy,"&lt;"&amp;R147),"")</f>
        <v/>
      </c>
      <c r="Y147" s="33" t="str">
        <f aca="false">IF($P147=1,COUNTIF(Tbl_SatFat,"&lt;"&amp;S147),"")</f>
        <v/>
      </c>
      <c r="Z147" s="33" t="str">
        <f aca="false">IF($P147=1,COUNTIF(Tbl_Sugar,"&lt;"&amp;T147),"")</f>
        <v/>
      </c>
      <c r="AA147" s="33" t="str">
        <f aca="false">IF($P147=1,COUNTIF(Tbl_Sodium,"&lt;"&amp;U147),"")</f>
        <v/>
      </c>
      <c r="AB147" s="33" t="str">
        <f aca="false">IF($P147=1,X147+Y147+Z147+AA147,"")</f>
        <v/>
      </c>
      <c r="AC147" s="33" t="str">
        <f aca="false">IF($P147=1,IF(N(L147)&gt;80,5,IF(N(L147)&gt;60,2,IF(N(L147)&gt;40,1,0))),"")</f>
        <v/>
      </c>
      <c r="AD147" s="33" t="str">
        <f aca="false">IF($P147=1,IF(N147="NSP",COUNTIF(Tbl_NSP,"&lt;"&amp;V147),COUNTIF(Tbl_AOAC,"&lt;"&amp;V147)),"")</f>
        <v/>
      </c>
      <c r="AE147" s="33" t="str">
        <f aca="false">IF($P147=1,COUNTIF(Tbl_Protein,"&lt;"&amp;W147),"")</f>
        <v/>
      </c>
      <c r="AF147" s="33" t="str">
        <f aca="false">IF($P147=1,IF(AND(AB147&gt;=Protein_Cap,AC147&lt;FVN_Max),"No","Yes"),"")</f>
        <v/>
      </c>
      <c r="AG147" s="33" t="str">
        <f aca="false">IF($P147=1,AB147-AC147-AD147-IF(AF147="Yes",AE147,0),"")</f>
        <v/>
      </c>
      <c r="AH147" s="33" t="str">
        <f aca="false">IF($P147=1,IF(C147="Drink",Thr_Drink,Thr_Food),"")</f>
        <v/>
      </c>
      <c r="AI147" s="37" t="str">
        <f aca="false">IF($P147=1,IF(AG147&gt;=AH147,"HFSS","Not HFSS"),"")</f>
        <v/>
      </c>
      <c r="AJ147" s="33" t="str">
        <f aca="false">IF($P147=1,IF(AI147="HFSS",AG147-AH147+1,""),"")</f>
        <v/>
      </c>
      <c r="AK147" s="37" t="str">
        <f aca="false">IF($P147=1,IF(AI147="Not HFSS",AH147-1-AG147,""),"")</f>
        <v/>
      </c>
      <c r="AL147" s="38" t="str">
        <f aca="false">IF($P147=1,IF(AND(AF147="No",AB147&lt;=Protein_Cap+1,AE147&gt;0),"Yes: lose "&amp;(AB147-Protein_Cap+1)&amp;" A point"&amp;IF(AB147-Protein_Cap+1&gt;1,"s",""),""),"")</f>
        <v/>
      </c>
      <c r="AM147" s="39" t="str">
        <f aca="false">IF($P147=1,IF(X147=0,"",(R147-INDEX(Tbl_Energy,X147))/R147),"")</f>
        <v/>
      </c>
      <c r="AN147" s="39" t="str">
        <f aca="false">IF($P147=1,IF(Y147=0,"",(S147-INDEX(Tbl_SatFat,Y147))/S147),"")</f>
        <v/>
      </c>
      <c r="AO147" s="39" t="str">
        <f aca="false">IF($P147=1,IF(Z147=0,"",(T147-INDEX(Tbl_Sugar,Z147))/T147),"")</f>
        <v/>
      </c>
      <c r="AP147" s="39" t="str">
        <f aca="false">IF($P147=1,IF(AA147=0,"",(U147-INDEX(Tbl_Sodium,AA147))/U147),"")</f>
        <v/>
      </c>
      <c r="AQ147" s="38" t="str">
        <f aca="false">IF($P147=1,IF(COUNT(AM147:AP147)=0,"",INDEX($AM$12:$AP$12,MATCH(MIN(AM147:AP147),AM147:AP147,0))&amp;": cut "&amp;TEXT(MIN(AM147:AP147),"0.0%")),"")</f>
        <v/>
      </c>
    </row>
    <row r="148" customFormat="false" ht="15" hidden="false" customHeight="false" outlineLevel="0" collapsed="false">
      <c r="A148" s="27"/>
      <c r="B148" s="27"/>
      <c r="C148" s="28" t="s">
        <v>90</v>
      </c>
      <c r="D148" s="28" t="s">
        <v>91</v>
      </c>
      <c r="E148" s="29" t="n">
        <v>1</v>
      </c>
      <c r="F148" s="30"/>
      <c r="G148" s="28" t="s">
        <v>92</v>
      </c>
      <c r="H148" s="31"/>
      <c r="I148" s="31"/>
      <c r="J148" s="29"/>
      <c r="K148" s="28" t="s">
        <v>93</v>
      </c>
      <c r="L148" s="32"/>
      <c r="M148" s="31"/>
      <c r="N148" s="28" t="s">
        <v>94</v>
      </c>
      <c r="O148" s="31"/>
      <c r="P148" s="33" t="n">
        <f aca="false">IF(AND(A148&lt;&gt;"",COUNT(F148,H148,I148,J148)=4),1,0)</f>
        <v>0</v>
      </c>
      <c r="Q148" s="34" t="str">
        <f aca="false">IF($P148=1,IF(D148="100ml",1/IF(N(E148)&gt;0,E148,1),1),"")</f>
        <v/>
      </c>
      <c r="R148" s="35" t="str">
        <f aca="false">IF($P148=1,ROUND(IF(G148="kcal",F148*KCAL_KJ,F148)*Q148,9),"")</f>
        <v/>
      </c>
      <c r="S148" s="36" t="str">
        <f aca="false">IF($P148=1,ROUND(H148*Q148,9),"")</f>
        <v/>
      </c>
      <c r="T148" s="36" t="str">
        <f aca="false">IF($P148=1,ROUND(I148*Q148,9),"")</f>
        <v/>
      </c>
      <c r="U148" s="35" t="str">
        <f aca="false">IF($P148=1,ROUND(IF(K148="mg sodium",J148,J148*SALT_NA)*Q148,9),"")</f>
        <v/>
      </c>
      <c r="V148" s="36" t="str">
        <f aca="false">IF($P148=1,ROUND(N(M148)*Q148,9),"")</f>
        <v/>
      </c>
      <c r="W148" s="36" t="str">
        <f aca="false">IF($P148=1,ROUND(N(O148)*Q148,9),"")</f>
        <v/>
      </c>
      <c r="X148" s="33" t="str">
        <f aca="false">IF($P148=1,COUNTIF(Tbl_Energy,"&lt;"&amp;R148),"")</f>
        <v/>
      </c>
      <c r="Y148" s="33" t="str">
        <f aca="false">IF($P148=1,COUNTIF(Tbl_SatFat,"&lt;"&amp;S148),"")</f>
        <v/>
      </c>
      <c r="Z148" s="33" t="str">
        <f aca="false">IF($P148=1,COUNTIF(Tbl_Sugar,"&lt;"&amp;T148),"")</f>
        <v/>
      </c>
      <c r="AA148" s="33" t="str">
        <f aca="false">IF($P148=1,COUNTIF(Tbl_Sodium,"&lt;"&amp;U148),"")</f>
        <v/>
      </c>
      <c r="AB148" s="33" t="str">
        <f aca="false">IF($P148=1,X148+Y148+Z148+AA148,"")</f>
        <v/>
      </c>
      <c r="AC148" s="33" t="str">
        <f aca="false">IF($P148=1,IF(N(L148)&gt;80,5,IF(N(L148)&gt;60,2,IF(N(L148)&gt;40,1,0))),"")</f>
        <v/>
      </c>
      <c r="AD148" s="33" t="str">
        <f aca="false">IF($P148=1,IF(N148="NSP",COUNTIF(Tbl_NSP,"&lt;"&amp;V148),COUNTIF(Tbl_AOAC,"&lt;"&amp;V148)),"")</f>
        <v/>
      </c>
      <c r="AE148" s="33" t="str">
        <f aca="false">IF($P148=1,COUNTIF(Tbl_Protein,"&lt;"&amp;W148),"")</f>
        <v/>
      </c>
      <c r="AF148" s="33" t="str">
        <f aca="false">IF($P148=1,IF(AND(AB148&gt;=Protein_Cap,AC148&lt;FVN_Max),"No","Yes"),"")</f>
        <v/>
      </c>
      <c r="AG148" s="33" t="str">
        <f aca="false">IF($P148=1,AB148-AC148-AD148-IF(AF148="Yes",AE148,0),"")</f>
        <v/>
      </c>
      <c r="AH148" s="33" t="str">
        <f aca="false">IF($P148=1,IF(C148="Drink",Thr_Drink,Thr_Food),"")</f>
        <v/>
      </c>
      <c r="AI148" s="37" t="str">
        <f aca="false">IF($P148=1,IF(AG148&gt;=AH148,"HFSS","Not HFSS"),"")</f>
        <v/>
      </c>
      <c r="AJ148" s="33" t="str">
        <f aca="false">IF($P148=1,IF(AI148="HFSS",AG148-AH148+1,""),"")</f>
        <v/>
      </c>
      <c r="AK148" s="37" t="str">
        <f aca="false">IF($P148=1,IF(AI148="Not HFSS",AH148-1-AG148,""),"")</f>
        <v/>
      </c>
      <c r="AL148" s="38" t="str">
        <f aca="false">IF($P148=1,IF(AND(AF148="No",AB148&lt;=Protein_Cap+1,AE148&gt;0),"Yes: lose "&amp;(AB148-Protein_Cap+1)&amp;" A point"&amp;IF(AB148-Protein_Cap+1&gt;1,"s",""),""),"")</f>
        <v/>
      </c>
      <c r="AM148" s="39" t="str">
        <f aca="false">IF($P148=1,IF(X148=0,"",(R148-INDEX(Tbl_Energy,X148))/R148),"")</f>
        <v/>
      </c>
      <c r="AN148" s="39" t="str">
        <f aca="false">IF($P148=1,IF(Y148=0,"",(S148-INDEX(Tbl_SatFat,Y148))/S148),"")</f>
        <v/>
      </c>
      <c r="AO148" s="39" t="str">
        <f aca="false">IF($P148=1,IF(Z148=0,"",(T148-INDEX(Tbl_Sugar,Z148))/T148),"")</f>
        <v/>
      </c>
      <c r="AP148" s="39" t="str">
        <f aca="false">IF($P148=1,IF(AA148=0,"",(U148-INDEX(Tbl_Sodium,AA148))/U148),"")</f>
        <v/>
      </c>
      <c r="AQ148" s="38" t="str">
        <f aca="false">IF($P148=1,IF(COUNT(AM148:AP148)=0,"",INDEX($AM$12:$AP$12,MATCH(MIN(AM148:AP148),AM148:AP148,0))&amp;": cut "&amp;TEXT(MIN(AM148:AP148),"0.0%")),"")</f>
        <v/>
      </c>
    </row>
    <row r="149" customFormat="false" ht="15" hidden="false" customHeight="false" outlineLevel="0" collapsed="false">
      <c r="A149" s="27"/>
      <c r="B149" s="27"/>
      <c r="C149" s="28" t="s">
        <v>90</v>
      </c>
      <c r="D149" s="28" t="s">
        <v>91</v>
      </c>
      <c r="E149" s="29" t="n">
        <v>1</v>
      </c>
      <c r="F149" s="30"/>
      <c r="G149" s="28" t="s">
        <v>92</v>
      </c>
      <c r="H149" s="31"/>
      <c r="I149" s="31"/>
      <c r="J149" s="29"/>
      <c r="K149" s="28" t="s">
        <v>93</v>
      </c>
      <c r="L149" s="32"/>
      <c r="M149" s="31"/>
      <c r="N149" s="28" t="s">
        <v>94</v>
      </c>
      <c r="O149" s="31"/>
      <c r="P149" s="33" t="n">
        <f aca="false">IF(AND(A149&lt;&gt;"",COUNT(F149,H149,I149,J149)=4),1,0)</f>
        <v>0</v>
      </c>
      <c r="Q149" s="34" t="str">
        <f aca="false">IF($P149=1,IF(D149="100ml",1/IF(N(E149)&gt;0,E149,1),1),"")</f>
        <v/>
      </c>
      <c r="R149" s="35" t="str">
        <f aca="false">IF($P149=1,ROUND(IF(G149="kcal",F149*KCAL_KJ,F149)*Q149,9),"")</f>
        <v/>
      </c>
      <c r="S149" s="36" t="str">
        <f aca="false">IF($P149=1,ROUND(H149*Q149,9),"")</f>
        <v/>
      </c>
      <c r="T149" s="36" t="str">
        <f aca="false">IF($P149=1,ROUND(I149*Q149,9),"")</f>
        <v/>
      </c>
      <c r="U149" s="35" t="str">
        <f aca="false">IF($P149=1,ROUND(IF(K149="mg sodium",J149,J149*SALT_NA)*Q149,9),"")</f>
        <v/>
      </c>
      <c r="V149" s="36" t="str">
        <f aca="false">IF($P149=1,ROUND(N(M149)*Q149,9),"")</f>
        <v/>
      </c>
      <c r="W149" s="36" t="str">
        <f aca="false">IF($P149=1,ROUND(N(O149)*Q149,9),"")</f>
        <v/>
      </c>
      <c r="X149" s="33" t="str">
        <f aca="false">IF($P149=1,COUNTIF(Tbl_Energy,"&lt;"&amp;R149),"")</f>
        <v/>
      </c>
      <c r="Y149" s="33" t="str">
        <f aca="false">IF($P149=1,COUNTIF(Tbl_SatFat,"&lt;"&amp;S149),"")</f>
        <v/>
      </c>
      <c r="Z149" s="33" t="str">
        <f aca="false">IF($P149=1,COUNTIF(Tbl_Sugar,"&lt;"&amp;T149),"")</f>
        <v/>
      </c>
      <c r="AA149" s="33" t="str">
        <f aca="false">IF($P149=1,COUNTIF(Tbl_Sodium,"&lt;"&amp;U149),"")</f>
        <v/>
      </c>
      <c r="AB149" s="33" t="str">
        <f aca="false">IF($P149=1,X149+Y149+Z149+AA149,"")</f>
        <v/>
      </c>
      <c r="AC149" s="33" t="str">
        <f aca="false">IF($P149=1,IF(N(L149)&gt;80,5,IF(N(L149)&gt;60,2,IF(N(L149)&gt;40,1,0))),"")</f>
        <v/>
      </c>
      <c r="AD149" s="33" t="str">
        <f aca="false">IF($P149=1,IF(N149="NSP",COUNTIF(Tbl_NSP,"&lt;"&amp;V149),COUNTIF(Tbl_AOAC,"&lt;"&amp;V149)),"")</f>
        <v/>
      </c>
      <c r="AE149" s="33" t="str">
        <f aca="false">IF($P149=1,COUNTIF(Tbl_Protein,"&lt;"&amp;W149),"")</f>
        <v/>
      </c>
      <c r="AF149" s="33" t="str">
        <f aca="false">IF($P149=1,IF(AND(AB149&gt;=Protein_Cap,AC149&lt;FVN_Max),"No","Yes"),"")</f>
        <v/>
      </c>
      <c r="AG149" s="33" t="str">
        <f aca="false">IF($P149=1,AB149-AC149-AD149-IF(AF149="Yes",AE149,0),"")</f>
        <v/>
      </c>
      <c r="AH149" s="33" t="str">
        <f aca="false">IF($P149=1,IF(C149="Drink",Thr_Drink,Thr_Food),"")</f>
        <v/>
      </c>
      <c r="AI149" s="37" t="str">
        <f aca="false">IF($P149=1,IF(AG149&gt;=AH149,"HFSS","Not HFSS"),"")</f>
        <v/>
      </c>
      <c r="AJ149" s="33" t="str">
        <f aca="false">IF($P149=1,IF(AI149="HFSS",AG149-AH149+1,""),"")</f>
        <v/>
      </c>
      <c r="AK149" s="37" t="str">
        <f aca="false">IF($P149=1,IF(AI149="Not HFSS",AH149-1-AG149,""),"")</f>
        <v/>
      </c>
      <c r="AL149" s="38" t="str">
        <f aca="false">IF($P149=1,IF(AND(AF149="No",AB149&lt;=Protein_Cap+1,AE149&gt;0),"Yes: lose "&amp;(AB149-Protein_Cap+1)&amp;" A point"&amp;IF(AB149-Protein_Cap+1&gt;1,"s",""),""),"")</f>
        <v/>
      </c>
      <c r="AM149" s="39" t="str">
        <f aca="false">IF($P149=1,IF(X149=0,"",(R149-INDEX(Tbl_Energy,X149))/R149),"")</f>
        <v/>
      </c>
      <c r="AN149" s="39" t="str">
        <f aca="false">IF($P149=1,IF(Y149=0,"",(S149-INDEX(Tbl_SatFat,Y149))/S149),"")</f>
        <v/>
      </c>
      <c r="AO149" s="39" t="str">
        <f aca="false">IF($P149=1,IF(Z149=0,"",(T149-INDEX(Tbl_Sugar,Z149))/T149),"")</f>
        <v/>
      </c>
      <c r="AP149" s="39" t="str">
        <f aca="false">IF($P149=1,IF(AA149=0,"",(U149-INDEX(Tbl_Sodium,AA149))/U149),"")</f>
        <v/>
      </c>
      <c r="AQ149" s="38" t="str">
        <f aca="false">IF($P149=1,IF(COUNT(AM149:AP149)=0,"",INDEX($AM$12:$AP$12,MATCH(MIN(AM149:AP149),AM149:AP149,0))&amp;": cut "&amp;TEXT(MIN(AM149:AP149),"0.0%")),"")</f>
        <v/>
      </c>
    </row>
    <row r="150" customFormat="false" ht="15" hidden="false" customHeight="false" outlineLevel="0" collapsed="false">
      <c r="A150" s="27"/>
      <c r="B150" s="27"/>
      <c r="C150" s="28" t="s">
        <v>90</v>
      </c>
      <c r="D150" s="28" t="s">
        <v>91</v>
      </c>
      <c r="E150" s="29" t="n">
        <v>1</v>
      </c>
      <c r="F150" s="30"/>
      <c r="G150" s="28" t="s">
        <v>92</v>
      </c>
      <c r="H150" s="31"/>
      <c r="I150" s="31"/>
      <c r="J150" s="29"/>
      <c r="K150" s="28" t="s">
        <v>93</v>
      </c>
      <c r="L150" s="32"/>
      <c r="M150" s="31"/>
      <c r="N150" s="28" t="s">
        <v>94</v>
      </c>
      <c r="O150" s="31"/>
      <c r="P150" s="33" t="n">
        <f aca="false">IF(AND(A150&lt;&gt;"",COUNT(F150,H150,I150,J150)=4),1,0)</f>
        <v>0</v>
      </c>
      <c r="Q150" s="34" t="str">
        <f aca="false">IF($P150=1,IF(D150="100ml",1/IF(N(E150)&gt;0,E150,1),1),"")</f>
        <v/>
      </c>
      <c r="R150" s="35" t="str">
        <f aca="false">IF($P150=1,ROUND(IF(G150="kcal",F150*KCAL_KJ,F150)*Q150,9),"")</f>
        <v/>
      </c>
      <c r="S150" s="36" t="str">
        <f aca="false">IF($P150=1,ROUND(H150*Q150,9),"")</f>
        <v/>
      </c>
      <c r="T150" s="36" t="str">
        <f aca="false">IF($P150=1,ROUND(I150*Q150,9),"")</f>
        <v/>
      </c>
      <c r="U150" s="35" t="str">
        <f aca="false">IF($P150=1,ROUND(IF(K150="mg sodium",J150,J150*SALT_NA)*Q150,9),"")</f>
        <v/>
      </c>
      <c r="V150" s="36" t="str">
        <f aca="false">IF($P150=1,ROUND(N(M150)*Q150,9),"")</f>
        <v/>
      </c>
      <c r="W150" s="36" t="str">
        <f aca="false">IF($P150=1,ROUND(N(O150)*Q150,9),"")</f>
        <v/>
      </c>
      <c r="X150" s="33" t="str">
        <f aca="false">IF($P150=1,COUNTIF(Tbl_Energy,"&lt;"&amp;R150),"")</f>
        <v/>
      </c>
      <c r="Y150" s="33" t="str">
        <f aca="false">IF($P150=1,COUNTIF(Tbl_SatFat,"&lt;"&amp;S150),"")</f>
        <v/>
      </c>
      <c r="Z150" s="33" t="str">
        <f aca="false">IF($P150=1,COUNTIF(Tbl_Sugar,"&lt;"&amp;T150),"")</f>
        <v/>
      </c>
      <c r="AA150" s="33" t="str">
        <f aca="false">IF($P150=1,COUNTIF(Tbl_Sodium,"&lt;"&amp;U150),"")</f>
        <v/>
      </c>
      <c r="AB150" s="33" t="str">
        <f aca="false">IF($P150=1,X150+Y150+Z150+AA150,"")</f>
        <v/>
      </c>
      <c r="AC150" s="33" t="str">
        <f aca="false">IF($P150=1,IF(N(L150)&gt;80,5,IF(N(L150)&gt;60,2,IF(N(L150)&gt;40,1,0))),"")</f>
        <v/>
      </c>
      <c r="AD150" s="33" t="str">
        <f aca="false">IF($P150=1,IF(N150="NSP",COUNTIF(Tbl_NSP,"&lt;"&amp;V150),COUNTIF(Tbl_AOAC,"&lt;"&amp;V150)),"")</f>
        <v/>
      </c>
      <c r="AE150" s="33" t="str">
        <f aca="false">IF($P150=1,COUNTIF(Tbl_Protein,"&lt;"&amp;W150),"")</f>
        <v/>
      </c>
      <c r="AF150" s="33" t="str">
        <f aca="false">IF($P150=1,IF(AND(AB150&gt;=Protein_Cap,AC150&lt;FVN_Max),"No","Yes"),"")</f>
        <v/>
      </c>
      <c r="AG150" s="33" t="str">
        <f aca="false">IF($P150=1,AB150-AC150-AD150-IF(AF150="Yes",AE150,0),"")</f>
        <v/>
      </c>
      <c r="AH150" s="33" t="str">
        <f aca="false">IF($P150=1,IF(C150="Drink",Thr_Drink,Thr_Food),"")</f>
        <v/>
      </c>
      <c r="AI150" s="37" t="str">
        <f aca="false">IF($P150=1,IF(AG150&gt;=AH150,"HFSS","Not HFSS"),"")</f>
        <v/>
      </c>
      <c r="AJ150" s="33" t="str">
        <f aca="false">IF($P150=1,IF(AI150="HFSS",AG150-AH150+1,""),"")</f>
        <v/>
      </c>
      <c r="AK150" s="37" t="str">
        <f aca="false">IF($P150=1,IF(AI150="Not HFSS",AH150-1-AG150,""),"")</f>
        <v/>
      </c>
      <c r="AL150" s="38" t="str">
        <f aca="false">IF($P150=1,IF(AND(AF150="No",AB150&lt;=Protein_Cap+1,AE150&gt;0),"Yes: lose "&amp;(AB150-Protein_Cap+1)&amp;" A point"&amp;IF(AB150-Protein_Cap+1&gt;1,"s",""),""),"")</f>
        <v/>
      </c>
      <c r="AM150" s="39" t="str">
        <f aca="false">IF($P150=1,IF(X150=0,"",(R150-INDEX(Tbl_Energy,X150))/R150),"")</f>
        <v/>
      </c>
      <c r="AN150" s="39" t="str">
        <f aca="false">IF($P150=1,IF(Y150=0,"",(S150-INDEX(Tbl_SatFat,Y150))/S150),"")</f>
        <v/>
      </c>
      <c r="AO150" s="39" t="str">
        <f aca="false">IF($P150=1,IF(Z150=0,"",(T150-INDEX(Tbl_Sugar,Z150))/T150),"")</f>
        <v/>
      </c>
      <c r="AP150" s="39" t="str">
        <f aca="false">IF($P150=1,IF(AA150=0,"",(U150-INDEX(Tbl_Sodium,AA150))/U150),"")</f>
        <v/>
      </c>
      <c r="AQ150" s="38" t="str">
        <f aca="false">IF($P150=1,IF(COUNT(AM150:AP150)=0,"",INDEX($AM$12:$AP$12,MATCH(MIN(AM150:AP150),AM150:AP150,0))&amp;": cut "&amp;TEXT(MIN(AM150:AP150),"0.0%")),"")</f>
        <v/>
      </c>
    </row>
    <row r="151" customFormat="false" ht="15" hidden="false" customHeight="false" outlineLevel="0" collapsed="false">
      <c r="A151" s="27"/>
      <c r="B151" s="27"/>
      <c r="C151" s="28" t="s">
        <v>90</v>
      </c>
      <c r="D151" s="28" t="s">
        <v>91</v>
      </c>
      <c r="E151" s="29" t="n">
        <v>1</v>
      </c>
      <c r="F151" s="30"/>
      <c r="G151" s="28" t="s">
        <v>92</v>
      </c>
      <c r="H151" s="31"/>
      <c r="I151" s="31"/>
      <c r="J151" s="29"/>
      <c r="K151" s="28" t="s">
        <v>93</v>
      </c>
      <c r="L151" s="32"/>
      <c r="M151" s="31"/>
      <c r="N151" s="28" t="s">
        <v>94</v>
      </c>
      <c r="O151" s="31"/>
      <c r="P151" s="33" t="n">
        <f aca="false">IF(AND(A151&lt;&gt;"",COUNT(F151,H151,I151,J151)=4),1,0)</f>
        <v>0</v>
      </c>
      <c r="Q151" s="34" t="str">
        <f aca="false">IF($P151=1,IF(D151="100ml",1/IF(N(E151)&gt;0,E151,1),1),"")</f>
        <v/>
      </c>
      <c r="R151" s="35" t="str">
        <f aca="false">IF($P151=1,ROUND(IF(G151="kcal",F151*KCAL_KJ,F151)*Q151,9),"")</f>
        <v/>
      </c>
      <c r="S151" s="36" t="str">
        <f aca="false">IF($P151=1,ROUND(H151*Q151,9),"")</f>
        <v/>
      </c>
      <c r="T151" s="36" t="str">
        <f aca="false">IF($P151=1,ROUND(I151*Q151,9),"")</f>
        <v/>
      </c>
      <c r="U151" s="35" t="str">
        <f aca="false">IF($P151=1,ROUND(IF(K151="mg sodium",J151,J151*SALT_NA)*Q151,9),"")</f>
        <v/>
      </c>
      <c r="V151" s="36" t="str">
        <f aca="false">IF($P151=1,ROUND(N(M151)*Q151,9),"")</f>
        <v/>
      </c>
      <c r="W151" s="36" t="str">
        <f aca="false">IF($P151=1,ROUND(N(O151)*Q151,9),"")</f>
        <v/>
      </c>
      <c r="X151" s="33" t="str">
        <f aca="false">IF($P151=1,COUNTIF(Tbl_Energy,"&lt;"&amp;R151),"")</f>
        <v/>
      </c>
      <c r="Y151" s="33" t="str">
        <f aca="false">IF($P151=1,COUNTIF(Tbl_SatFat,"&lt;"&amp;S151),"")</f>
        <v/>
      </c>
      <c r="Z151" s="33" t="str">
        <f aca="false">IF($P151=1,COUNTIF(Tbl_Sugar,"&lt;"&amp;T151),"")</f>
        <v/>
      </c>
      <c r="AA151" s="33" t="str">
        <f aca="false">IF($P151=1,COUNTIF(Tbl_Sodium,"&lt;"&amp;U151),"")</f>
        <v/>
      </c>
      <c r="AB151" s="33" t="str">
        <f aca="false">IF($P151=1,X151+Y151+Z151+AA151,"")</f>
        <v/>
      </c>
      <c r="AC151" s="33" t="str">
        <f aca="false">IF($P151=1,IF(N(L151)&gt;80,5,IF(N(L151)&gt;60,2,IF(N(L151)&gt;40,1,0))),"")</f>
        <v/>
      </c>
      <c r="AD151" s="33" t="str">
        <f aca="false">IF($P151=1,IF(N151="NSP",COUNTIF(Tbl_NSP,"&lt;"&amp;V151),COUNTIF(Tbl_AOAC,"&lt;"&amp;V151)),"")</f>
        <v/>
      </c>
      <c r="AE151" s="33" t="str">
        <f aca="false">IF($P151=1,COUNTIF(Tbl_Protein,"&lt;"&amp;W151),"")</f>
        <v/>
      </c>
      <c r="AF151" s="33" t="str">
        <f aca="false">IF($P151=1,IF(AND(AB151&gt;=Protein_Cap,AC151&lt;FVN_Max),"No","Yes"),"")</f>
        <v/>
      </c>
      <c r="AG151" s="33" t="str">
        <f aca="false">IF($P151=1,AB151-AC151-AD151-IF(AF151="Yes",AE151,0),"")</f>
        <v/>
      </c>
      <c r="AH151" s="33" t="str">
        <f aca="false">IF($P151=1,IF(C151="Drink",Thr_Drink,Thr_Food),"")</f>
        <v/>
      </c>
      <c r="AI151" s="37" t="str">
        <f aca="false">IF($P151=1,IF(AG151&gt;=AH151,"HFSS","Not HFSS"),"")</f>
        <v/>
      </c>
      <c r="AJ151" s="33" t="str">
        <f aca="false">IF($P151=1,IF(AI151="HFSS",AG151-AH151+1,""),"")</f>
        <v/>
      </c>
      <c r="AK151" s="37" t="str">
        <f aca="false">IF($P151=1,IF(AI151="Not HFSS",AH151-1-AG151,""),"")</f>
        <v/>
      </c>
      <c r="AL151" s="38" t="str">
        <f aca="false">IF($P151=1,IF(AND(AF151="No",AB151&lt;=Protein_Cap+1,AE151&gt;0),"Yes: lose "&amp;(AB151-Protein_Cap+1)&amp;" A point"&amp;IF(AB151-Protein_Cap+1&gt;1,"s",""),""),"")</f>
        <v/>
      </c>
      <c r="AM151" s="39" t="str">
        <f aca="false">IF($P151=1,IF(X151=0,"",(R151-INDEX(Tbl_Energy,X151))/R151),"")</f>
        <v/>
      </c>
      <c r="AN151" s="39" t="str">
        <f aca="false">IF($P151=1,IF(Y151=0,"",(S151-INDEX(Tbl_SatFat,Y151))/S151),"")</f>
        <v/>
      </c>
      <c r="AO151" s="39" t="str">
        <f aca="false">IF($P151=1,IF(Z151=0,"",(T151-INDEX(Tbl_Sugar,Z151))/T151),"")</f>
        <v/>
      </c>
      <c r="AP151" s="39" t="str">
        <f aca="false">IF($P151=1,IF(AA151=0,"",(U151-INDEX(Tbl_Sodium,AA151))/U151),"")</f>
        <v/>
      </c>
      <c r="AQ151" s="38" t="str">
        <f aca="false">IF($P151=1,IF(COUNT(AM151:AP151)=0,"",INDEX($AM$12:$AP$12,MATCH(MIN(AM151:AP151),AM151:AP151,0))&amp;": cut "&amp;TEXT(MIN(AM151:AP151),"0.0%")),"")</f>
        <v/>
      </c>
    </row>
    <row r="152" customFormat="false" ht="15" hidden="false" customHeight="false" outlineLevel="0" collapsed="false">
      <c r="A152" s="27"/>
      <c r="B152" s="27"/>
      <c r="C152" s="28" t="s">
        <v>90</v>
      </c>
      <c r="D152" s="28" t="s">
        <v>91</v>
      </c>
      <c r="E152" s="29" t="n">
        <v>1</v>
      </c>
      <c r="F152" s="30"/>
      <c r="G152" s="28" t="s">
        <v>92</v>
      </c>
      <c r="H152" s="31"/>
      <c r="I152" s="31"/>
      <c r="J152" s="29"/>
      <c r="K152" s="28" t="s">
        <v>93</v>
      </c>
      <c r="L152" s="32"/>
      <c r="M152" s="31"/>
      <c r="N152" s="28" t="s">
        <v>94</v>
      </c>
      <c r="O152" s="31"/>
      <c r="P152" s="33" t="n">
        <f aca="false">IF(AND(A152&lt;&gt;"",COUNT(F152,H152,I152,J152)=4),1,0)</f>
        <v>0</v>
      </c>
      <c r="Q152" s="34" t="str">
        <f aca="false">IF($P152=1,IF(D152="100ml",1/IF(N(E152)&gt;0,E152,1),1),"")</f>
        <v/>
      </c>
      <c r="R152" s="35" t="str">
        <f aca="false">IF($P152=1,ROUND(IF(G152="kcal",F152*KCAL_KJ,F152)*Q152,9),"")</f>
        <v/>
      </c>
      <c r="S152" s="36" t="str">
        <f aca="false">IF($P152=1,ROUND(H152*Q152,9),"")</f>
        <v/>
      </c>
      <c r="T152" s="36" t="str">
        <f aca="false">IF($P152=1,ROUND(I152*Q152,9),"")</f>
        <v/>
      </c>
      <c r="U152" s="35" t="str">
        <f aca="false">IF($P152=1,ROUND(IF(K152="mg sodium",J152,J152*SALT_NA)*Q152,9),"")</f>
        <v/>
      </c>
      <c r="V152" s="36" t="str">
        <f aca="false">IF($P152=1,ROUND(N(M152)*Q152,9),"")</f>
        <v/>
      </c>
      <c r="W152" s="36" t="str">
        <f aca="false">IF($P152=1,ROUND(N(O152)*Q152,9),"")</f>
        <v/>
      </c>
      <c r="X152" s="33" t="str">
        <f aca="false">IF($P152=1,COUNTIF(Tbl_Energy,"&lt;"&amp;R152),"")</f>
        <v/>
      </c>
      <c r="Y152" s="33" t="str">
        <f aca="false">IF($P152=1,COUNTIF(Tbl_SatFat,"&lt;"&amp;S152),"")</f>
        <v/>
      </c>
      <c r="Z152" s="33" t="str">
        <f aca="false">IF($P152=1,COUNTIF(Tbl_Sugar,"&lt;"&amp;T152),"")</f>
        <v/>
      </c>
      <c r="AA152" s="33" t="str">
        <f aca="false">IF($P152=1,COUNTIF(Tbl_Sodium,"&lt;"&amp;U152),"")</f>
        <v/>
      </c>
      <c r="AB152" s="33" t="str">
        <f aca="false">IF($P152=1,X152+Y152+Z152+AA152,"")</f>
        <v/>
      </c>
      <c r="AC152" s="33" t="str">
        <f aca="false">IF($P152=1,IF(N(L152)&gt;80,5,IF(N(L152)&gt;60,2,IF(N(L152)&gt;40,1,0))),"")</f>
        <v/>
      </c>
      <c r="AD152" s="33" t="str">
        <f aca="false">IF($P152=1,IF(N152="NSP",COUNTIF(Tbl_NSP,"&lt;"&amp;V152),COUNTIF(Tbl_AOAC,"&lt;"&amp;V152)),"")</f>
        <v/>
      </c>
      <c r="AE152" s="33" t="str">
        <f aca="false">IF($P152=1,COUNTIF(Tbl_Protein,"&lt;"&amp;W152),"")</f>
        <v/>
      </c>
      <c r="AF152" s="33" t="str">
        <f aca="false">IF($P152=1,IF(AND(AB152&gt;=Protein_Cap,AC152&lt;FVN_Max),"No","Yes"),"")</f>
        <v/>
      </c>
      <c r="AG152" s="33" t="str">
        <f aca="false">IF($P152=1,AB152-AC152-AD152-IF(AF152="Yes",AE152,0),"")</f>
        <v/>
      </c>
      <c r="AH152" s="33" t="str">
        <f aca="false">IF($P152=1,IF(C152="Drink",Thr_Drink,Thr_Food),"")</f>
        <v/>
      </c>
      <c r="AI152" s="37" t="str">
        <f aca="false">IF($P152=1,IF(AG152&gt;=AH152,"HFSS","Not HFSS"),"")</f>
        <v/>
      </c>
      <c r="AJ152" s="33" t="str">
        <f aca="false">IF($P152=1,IF(AI152="HFSS",AG152-AH152+1,""),"")</f>
        <v/>
      </c>
      <c r="AK152" s="37" t="str">
        <f aca="false">IF($P152=1,IF(AI152="Not HFSS",AH152-1-AG152,""),"")</f>
        <v/>
      </c>
      <c r="AL152" s="38" t="str">
        <f aca="false">IF($P152=1,IF(AND(AF152="No",AB152&lt;=Protein_Cap+1,AE152&gt;0),"Yes: lose "&amp;(AB152-Protein_Cap+1)&amp;" A point"&amp;IF(AB152-Protein_Cap+1&gt;1,"s",""),""),"")</f>
        <v/>
      </c>
      <c r="AM152" s="39" t="str">
        <f aca="false">IF($P152=1,IF(X152=0,"",(R152-INDEX(Tbl_Energy,X152))/R152),"")</f>
        <v/>
      </c>
      <c r="AN152" s="39" t="str">
        <f aca="false">IF($P152=1,IF(Y152=0,"",(S152-INDEX(Tbl_SatFat,Y152))/S152),"")</f>
        <v/>
      </c>
      <c r="AO152" s="39" t="str">
        <f aca="false">IF($P152=1,IF(Z152=0,"",(T152-INDEX(Tbl_Sugar,Z152))/T152),"")</f>
        <v/>
      </c>
      <c r="AP152" s="39" t="str">
        <f aca="false">IF($P152=1,IF(AA152=0,"",(U152-INDEX(Tbl_Sodium,AA152))/U152),"")</f>
        <v/>
      </c>
      <c r="AQ152" s="38" t="str">
        <f aca="false">IF($P152=1,IF(COUNT(AM152:AP152)=0,"",INDEX($AM$12:$AP$12,MATCH(MIN(AM152:AP152),AM152:AP152,0))&amp;": cut "&amp;TEXT(MIN(AM152:AP152),"0.0%")),"")</f>
        <v/>
      </c>
    </row>
    <row r="153" customFormat="false" ht="15" hidden="false" customHeight="false" outlineLevel="0" collapsed="false">
      <c r="A153" s="27"/>
      <c r="B153" s="27"/>
      <c r="C153" s="28" t="s">
        <v>90</v>
      </c>
      <c r="D153" s="28" t="s">
        <v>91</v>
      </c>
      <c r="E153" s="29" t="n">
        <v>1</v>
      </c>
      <c r="F153" s="30"/>
      <c r="G153" s="28" t="s">
        <v>92</v>
      </c>
      <c r="H153" s="31"/>
      <c r="I153" s="31"/>
      <c r="J153" s="29"/>
      <c r="K153" s="28" t="s">
        <v>93</v>
      </c>
      <c r="L153" s="32"/>
      <c r="M153" s="31"/>
      <c r="N153" s="28" t="s">
        <v>94</v>
      </c>
      <c r="O153" s="31"/>
      <c r="P153" s="33" t="n">
        <f aca="false">IF(AND(A153&lt;&gt;"",COUNT(F153,H153,I153,J153)=4),1,0)</f>
        <v>0</v>
      </c>
      <c r="Q153" s="34" t="str">
        <f aca="false">IF($P153=1,IF(D153="100ml",1/IF(N(E153)&gt;0,E153,1),1),"")</f>
        <v/>
      </c>
      <c r="R153" s="35" t="str">
        <f aca="false">IF($P153=1,ROUND(IF(G153="kcal",F153*KCAL_KJ,F153)*Q153,9),"")</f>
        <v/>
      </c>
      <c r="S153" s="36" t="str">
        <f aca="false">IF($P153=1,ROUND(H153*Q153,9),"")</f>
        <v/>
      </c>
      <c r="T153" s="36" t="str">
        <f aca="false">IF($P153=1,ROUND(I153*Q153,9),"")</f>
        <v/>
      </c>
      <c r="U153" s="35" t="str">
        <f aca="false">IF($P153=1,ROUND(IF(K153="mg sodium",J153,J153*SALT_NA)*Q153,9),"")</f>
        <v/>
      </c>
      <c r="V153" s="36" t="str">
        <f aca="false">IF($P153=1,ROUND(N(M153)*Q153,9),"")</f>
        <v/>
      </c>
      <c r="W153" s="36" t="str">
        <f aca="false">IF($P153=1,ROUND(N(O153)*Q153,9),"")</f>
        <v/>
      </c>
      <c r="X153" s="33" t="str">
        <f aca="false">IF($P153=1,COUNTIF(Tbl_Energy,"&lt;"&amp;R153),"")</f>
        <v/>
      </c>
      <c r="Y153" s="33" t="str">
        <f aca="false">IF($P153=1,COUNTIF(Tbl_SatFat,"&lt;"&amp;S153),"")</f>
        <v/>
      </c>
      <c r="Z153" s="33" t="str">
        <f aca="false">IF($P153=1,COUNTIF(Tbl_Sugar,"&lt;"&amp;T153),"")</f>
        <v/>
      </c>
      <c r="AA153" s="33" t="str">
        <f aca="false">IF($P153=1,COUNTIF(Tbl_Sodium,"&lt;"&amp;U153),"")</f>
        <v/>
      </c>
      <c r="AB153" s="33" t="str">
        <f aca="false">IF($P153=1,X153+Y153+Z153+AA153,"")</f>
        <v/>
      </c>
      <c r="AC153" s="33" t="str">
        <f aca="false">IF($P153=1,IF(N(L153)&gt;80,5,IF(N(L153)&gt;60,2,IF(N(L153)&gt;40,1,0))),"")</f>
        <v/>
      </c>
      <c r="AD153" s="33" t="str">
        <f aca="false">IF($P153=1,IF(N153="NSP",COUNTIF(Tbl_NSP,"&lt;"&amp;V153),COUNTIF(Tbl_AOAC,"&lt;"&amp;V153)),"")</f>
        <v/>
      </c>
      <c r="AE153" s="33" t="str">
        <f aca="false">IF($P153=1,COUNTIF(Tbl_Protein,"&lt;"&amp;W153),"")</f>
        <v/>
      </c>
      <c r="AF153" s="33" t="str">
        <f aca="false">IF($P153=1,IF(AND(AB153&gt;=Protein_Cap,AC153&lt;FVN_Max),"No","Yes"),"")</f>
        <v/>
      </c>
      <c r="AG153" s="33" t="str">
        <f aca="false">IF($P153=1,AB153-AC153-AD153-IF(AF153="Yes",AE153,0),"")</f>
        <v/>
      </c>
      <c r="AH153" s="33" t="str">
        <f aca="false">IF($P153=1,IF(C153="Drink",Thr_Drink,Thr_Food),"")</f>
        <v/>
      </c>
      <c r="AI153" s="37" t="str">
        <f aca="false">IF($P153=1,IF(AG153&gt;=AH153,"HFSS","Not HFSS"),"")</f>
        <v/>
      </c>
      <c r="AJ153" s="33" t="str">
        <f aca="false">IF($P153=1,IF(AI153="HFSS",AG153-AH153+1,""),"")</f>
        <v/>
      </c>
      <c r="AK153" s="37" t="str">
        <f aca="false">IF($P153=1,IF(AI153="Not HFSS",AH153-1-AG153,""),"")</f>
        <v/>
      </c>
      <c r="AL153" s="38" t="str">
        <f aca="false">IF($P153=1,IF(AND(AF153="No",AB153&lt;=Protein_Cap+1,AE153&gt;0),"Yes: lose "&amp;(AB153-Protein_Cap+1)&amp;" A point"&amp;IF(AB153-Protein_Cap+1&gt;1,"s",""),""),"")</f>
        <v/>
      </c>
      <c r="AM153" s="39" t="str">
        <f aca="false">IF($P153=1,IF(X153=0,"",(R153-INDEX(Tbl_Energy,X153))/R153),"")</f>
        <v/>
      </c>
      <c r="AN153" s="39" t="str">
        <f aca="false">IF($P153=1,IF(Y153=0,"",(S153-INDEX(Tbl_SatFat,Y153))/S153),"")</f>
        <v/>
      </c>
      <c r="AO153" s="39" t="str">
        <f aca="false">IF($P153=1,IF(Z153=0,"",(T153-INDEX(Tbl_Sugar,Z153))/T153),"")</f>
        <v/>
      </c>
      <c r="AP153" s="39" t="str">
        <f aca="false">IF($P153=1,IF(AA153=0,"",(U153-INDEX(Tbl_Sodium,AA153))/U153),"")</f>
        <v/>
      </c>
      <c r="AQ153" s="38" t="str">
        <f aca="false">IF($P153=1,IF(COUNT(AM153:AP153)=0,"",INDEX($AM$12:$AP$12,MATCH(MIN(AM153:AP153),AM153:AP153,0))&amp;": cut "&amp;TEXT(MIN(AM153:AP153),"0.0%")),"")</f>
        <v/>
      </c>
    </row>
    <row r="154" customFormat="false" ht="15" hidden="false" customHeight="false" outlineLevel="0" collapsed="false">
      <c r="A154" s="27"/>
      <c r="B154" s="27"/>
      <c r="C154" s="28" t="s">
        <v>90</v>
      </c>
      <c r="D154" s="28" t="s">
        <v>91</v>
      </c>
      <c r="E154" s="29" t="n">
        <v>1</v>
      </c>
      <c r="F154" s="30"/>
      <c r="G154" s="28" t="s">
        <v>92</v>
      </c>
      <c r="H154" s="31"/>
      <c r="I154" s="31"/>
      <c r="J154" s="29"/>
      <c r="K154" s="28" t="s">
        <v>93</v>
      </c>
      <c r="L154" s="32"/>
      <c r="M154" s="31"/>
      <c r="N154" s="28" t="s">
        <v>94</v>
      </c>
      <c r="O154" s="31"/>
      <c r="P154" s="33" t="n">
        <f aca="false">IF(AND(A154&lt;&gt;"",COUNT(F154,H154,I154,J154)=4),1,0)</f>
        <v>0</v>
      </c>
      <c r="Q154" s="34" t="str">
        <f aca="false">IF($P154=1,IF(D154="100ml",1/IF(N(E154)&gt;0,E154,1),1),"")</f>
        <v/>
      </c>
      <c r="R154" s="35" t="str">
        <f aca="false">IF($P154=1,ROUND(IF(G154="kcal",F154*KCAL_KJ,F154)*Q154,9),"")</f>
        <v/>
      </c>
      <c r="S154" s="36" t="str">
        <f aca="false">IF($P154=1,ROUND(H154*Q154,9),"")</f>
        <v/>
      </c>
      <c r="T154" s="36" t="str">
        <f aca="false">IF($P154=1,ROUND(I154*Q154,9),"")</f>
        <v/>
      </c>
      <c r="U154" s="35" t="str">
        <f aca="false">IF($P154=1,ROUND(IF(K154="mg sodium",J154,J154*SALT_NA)*Q154,9),"")</f>
        <v/>
      </c>
      <c r="V154" s="36" t="str">
        <f aca="false">IF($P154=1,ROUND(N(M154)*Q154,9),"")</f>
        <v/>
      </c>
      <c r="W154" s="36" t="str">
        <f aca="false">IF($P154=1,ROUND(N(O154)*Q154,9),"")</f>
        <v/>
      </c>
      <c r="X154" s="33" t="str">
        <f aca="false">IF($P154=1,COUNTIF(Tbl_Energy,"&lt;"&amp;R154),"")</f>
        <v/>
      </c>
      <c r="Y154" s="33" t="str">
        <f aca="false">IF($P154=1,COUNTIF(Tbl_SatFat,"&lt;"&amp;S154),"")</f>
        <v/>
      </c>
      <c r="Z154" s="33" t="str">
        <f aca="false">IF($P154=1,COUNTIF(Tbl_Sugar,"&lt;"&amp;T154),"")</f>
        <v/>
      </c>
      <c r="AA154" s="33" t="str">
        <f aca="false">IF($P154=1,COUNTIF(Tbl_Sodium,"&lt;"&amp;U154),"")</f>
        <v/>
      </c>
      <c r="AB154" s="33" t="str">
        <f aca="false">IF($P154=1,X154+Y154+Z154+AA154,"")</f>
        <v/>
      </c>
      <c r="AC154" s="33" t="str">
        <f aca="false">IF($P154=1,IF(N(L154)&gt;80,5,IF(N(L154)&gt;60,2,IF(N(L154)&gt;40,1,0))),"")</f>
        <v/>
      </c>
      <c r="AD154" s="33" t="str">
        <f aca="false">IF($P154=1,IF(N154="NSP",COUNTIF(Tbl_NSP,"&lt;"&amp;V154),COUNTIF(Tbl_AOAC,"&lt;"&amp;V154)),"")</f>
        <v/>
      </c>
      <c r="AE154" s="33" t="str">
        <f aca="false">IF($P154=1,COUNTIF(Tbl_Protein,"&lt;"&amp;W154),"")</f>
        <v/>
      </c>
      <c r="AF154" s="33" t="str">
        <f aca="false">IF($P154=1,IF(AND(AB154&gt;=Protein_Cap,AC154&lt;FVN_Max),"No","Yes"),"")</f>
        <v/>
      </c>
      <c r="AG154" s="33" t="str">
        <f aca="false">IF($P154=1,AB154-AC154-AD154-IF(AF154="Yes",AE154,0),"")</f>
        <v/>
      </c>
      <c r="AH154" s="33" t="str">
        <f aca="false">IF($P154=1,IF(C154="Drink",Thr_Drink,Thr_Food),"")</f>
        <v/>
      </c>
      <c r="AI154" s="37" t="str">
        <f aca="false">IF($P154=1,IF(AG154&gt;=AH154,"HFSS","Not HFSS"),"")</f>
        <v/>
      </c>
      <c r="AJ154" s="33" t="str">
        <f aca="false">IF($P154=1,IF(AI154="HFSS",AG154-AH154+1,""),"")</f>
        <v/>
      </c>
      <c r="AK154" s="37" t="str">
        <f aca="false">IF($P154=1,IF(AI154="Not HFSS",AH154-1-AG154,""),"")</f>
        <v/>
      </c>
      <c r="AL154" s="38" t="str">
        <f aca="false">IF($P154=1,IF(AND(AF154="No",AB154&lt;=Protein_Cap+1,AE154&gt;0),"Yes: lose "&amp;(AB154-Protein_Cap+1)&amp;" A point"&amp;IF(AB154-Protein_Cap+1&gt;1,"s",""),""),"")</f>
        <v/>
      </c>
      <c r="AM154" s="39" t="str">
        <f aca="false">IF($P154=1,IF(X154=0,"",(R154-INDEX(Tbl_Energy,X154))/R154),"")</f>
        <v/>
      </c>
      <c r="AN154" s="39" t="str">
        <f aca="false">IF($P154=1,IF(Y154=0,"",(S154-INDEX(Tbl_SatFat,Y154))/S154),"")</f>
        <v/>
      </c>
      <c r="AO154" s="39" t="str">
        <f aca="false">IF($P154=1,IF(Z154=0,"",(T154-INDEX(Tbl_Sugar,Z154))/T154),"")</f>
        <v/>
      </c>
      <c r="AP154" s="39" t="str">
        <f aca="false">IF($P154=1,IF(AA154=0,"",(U154-INDEX(Tbl_Sodium,AA154))/U154),"")</f>
        <v/>
      </c>
      <c r="AQ154" s="38" t="str">
        <f aca="false">IF($P154=1,IF(COUNT(AM154:AP154)=0,"",INDEX($AM$12:$AP$12,MATCH(MIN(AM154:AP154),AM154:AP154,0))&amp;": cut "&amp;TEXT(MIN(AM154:AP154),"0.0%")),"")</f>
        <v/>
      </c>
    </row>
    <row r="155" customFormat="false" ht="15" hidden="false" customHeight="false" outlineLevel="0" collapsed="false">
      <c r="A155" s="27"/>
      <c r="B155" s="27"/>
      <c r="C155" s="28" t="s">
        <v>90</v>
      </c>
      <c r="D155" s="28" t="s">
        <v>91</v>
      </c>
      <c r="E155" s="29" t="n">
        <v>1</v>
      </c>
      <c r="F155" s="30"/>
      <c r="G155" s="28" t="s">
        <v>92</v>
      </c>
      <c r="H155" s="31"/>
      <c r="I155" s="31"/>
      <c r="J155" s="29"/>
      <c r="K155" s="28" t="s">
        <v>93</v>
      </c>
      <c r="L155" s="32"/>
      <c r="M155" s="31"/>
      <c r="N155" s="28" t="s">
        <v>94</v>
      </c>
      <c r="O155" s="31"/>
      <c r="P155" s="33" t="n">
        <f aca="false">IF(AND(A155&lt;&gt;"",COUNT(F155,H155,I155,J155)=4),1,0)</f>
        <v>0</v>
      </c>
      <c r="Q155" s="34" t="str">
        <f aca="false">IF($P155=1,IF(D155="100ml",1/IF(N(E155)&gt;0,E155,1),1),"")</f>
        <v/>
      </c>
      <c r="R155" s="35" t="str">
        <f aca="false">IF($P155=1,ROUND(IF(G155="kcal",F155*KCAL_KJ,F155)*Q155,9),"")</f>
        <v/>
      </c>
      <c r="S155" s="36" t="str">
        <f aca="false">IF($P155=1,ROUND(H155*Q155,9),"")</f>
        <v/>
      </c>
      <c r="T155" s="36" t="str">
        <f aca="false">IF($P155=1,ROUND(I155*Q155,9),"")</f>
        <v/>
      </c>
      <c r="U155" s="35" t="str">
        <f aca="false">IF($P155=1,ROUND(IF(K155="mg sodium",J155,J155*SALT_NA)*Q155,9),"")</f>
        <v/>
      </c>
      <c r="V155" s="36" t="str">
        <f aca="false">IF($P155=1,ROUND(N(M155)*Q155,9),"")</f>
        <v/>
      </c>
      <c r="W155" s="36" t="str">
        <f aca="false">IF($P155=1,ROUND(N(O155)*Q155,9),"")</f>
        <v/>
      </c>
      <c r="X155" s="33" t="str">
        <f aca="false">IF($P155=1,COUNTIF(Tbl_Energy,"&lt;"&amp;R155),"")</f>
        <v/>
      </c>
      <c r="Y155" s="33" t="str">
        <f aca="false">IF($P155=1,COUNTIF(Tbl_SatFat,"&lt;"&amp;S155),"")</f>
        <v/>
      </c>
      <c r="Z155" s="33" t="str">
        <f aca="false">IF($P155=1,COUNTIF(Tbl_Sugar,"&lt;"&amp;T155),"")</f>
        <v/>
      </c>
      <c r="AA155" s="33" t="str">
        <f aca="false">IF($P155=1,COUNTIF(Tbl_Sodium,"&lt;"&amp;U155),"")</f>
        <v/>
      </c>
      <c r="AB155" s="33" t="str">
        <f aca="false">IF($P155=1,X155+Y155+Z155+AA155,"")</f>
        <v/>
      </c>
      <c r="AC155" s="33" t="str">
        <f aca="false">IF($P155=1,IF(N(L155)&gt;80,5,IF(N(L155)&gt;60,2,IF(N(L155)&gt;40,1,0))),"")</f>
        <v/>
      </c>
      <c r="AD155" s="33" t="str">
        <f aca="false">IF($P155=1,IF(N155="NSP",COUNTIF(Tbl_NSP,"&lt;"&amp;V155),COUNTIF(Tbl_AOAC,"&lt;"&amp;V155)),"")</f>
        <v/>
      </c>
      <c r="AE155" s="33" t="str">
        <f aca="false">IF($P155=1,COUNTIF(Tbl_Protein,"&lt;"&amp;W155),"")</f>
        <v/>
      </c>
      <c r="AF155" s="33" t="str">
        <f aca="false">IF($P155=1,IF(AND(AB155&gt;=Protein_Cap,AC155&lt;FVN_Max),"No","Yes"),"")</f>
        <v/>
      </c>
      <c r="AG155" s="33" t="str">
        <f aca="false">IF($P155=1,AB155-AC155-AD155-IF(AF155="Yes",AE155,0),"")</f>
        <v/>
      </c>
      <c r="AH155" s="33" t="str">
        <f aca="false">IF($P155=1,IF(C155="Drink",Thr_Drink,Thr_Food),"")</f>
        <v/>
      </c>
      <c r="AI155" s="37" t="str">
        <f aca="false">IF($P155=1,IF(AG155&gt;=AH155,"HFSS","Not HFSS"),"")</f>
        <v/>
      </c>
      <c r="AJ155" s="33" t="str">
        <f aca="false">IF($P155=1,IF(AI155="HFSS",AG155-AH155+1,""),"")</f>
        <v/>
      </c>
      <c r="AK155" s="37" t="str">
        <f aca="false">IF($P155=1,IF(AI155="Not HFSS",AH155-1-AG155,""),"")</f>
        <v/>
      </c>
      <c r="AL155" s="38" t="str">
        <f aca="false">IF($P155=1,IF(AND(AF155="No",AB155&lt;=Protein_Cap+1,AE155&gt;0),"Yes: lose "&amp;(AB155-Protein_Cap+1)&amp;" A point"&amp;IF(AB155-Protein_Cap+1&gt;1,"s",""),""),"")</f>
        <v/>
      </c>
      <c r="AM155" s="39" t="str">
        <f aca="false">IF($P155=1,IF(X155=0,"",(R155-INDEX(Tbl_Energy,X155))/R155),"")</f>
        <v/>
      </c>
      <c r="AN155" s="39" t="str">
        <f aca="false">IF($P155=1,IF(Y155=0,"",(S155-INDEX(Tbl_SatFat,Y155))/S155),"")</f>
        <v/>
      </c>
      <c r="AO155" s="39" t="str">
        <f aca="false">IF($P155=1,IF(Z155=0,"",(T155-INDEX(Tbl_Sugar,Z155))/T155),"")</f>
        <v/>
      </c>
      <c r="AP155" s="39" t="str">
        <f aca="false">IF($P155=1,IF(AA155=0,"",(U155-INDEX(Tbl_Sodium,AA155))/U155),"")</f>
        <v/>
      </c>
      <c r="AQ155" s="38" t="str">
        <f aca="false">IF($P155=1,IF(COUNT(AM155:AP155)=0,"",INDEX($AM$12:$AP$12,MATCH(MIN(AM155:AP155),AM155:AP155,0))&amp;": cut "&amp;TEXT(MIN(AM155:AP155),"0.0%")),"")</f>
        <v/>
      </c>
    </row>
    <row r="156" customFormat="false" ht="15" hidden="false" customHeight="false" outlineLevel="0" collapsed="false">
      <c r="A156" s="27"/>
      <c r="B156" s="27"/>
      <c r="C156" s="28" t="s">
        <v>90</v>
      </c>
      <c r="D156" s="28" t="s">
        <v>91</v>
      </c>
      <c r="E156" s="29" t="n">
        <v>1</v>
      </c>
      <c r="F156" s="30"/>
      <c r="G156" s="28" t="s">
        <v>92</v>
      </c>
      <c r="H156" s="31"/>
      <c r="I156" s="31"/>
      <c r="J156" s="29"/>
      <c r="K156" s="28" t="s">
        <v>93</v>
      </c>
      <c r="L156" s="32"/>
      <c r="M156" s="31"/>
      <c r="N156" s="28" t="s">
        <v>94</v>
      </c>
      <c r="O156" s="31"/>
      <c r="P156" s="33" t="n">
        <f aca="false">IF(AND(A156&lt;&gt;"",COUNT(F156,H156,I156,J156)=4),1,0)</f>
        <v>0</v>
      </c>
      <c r="Q156" s="34" t="str">
        <f aca="false">IF($P156=1,IF(D156="100ml",1/IF(N(E156)&gt;0,E156,1),1),"")</f>
        <v/>
      </c>
      <c r="R156" s="35" t="str">
        <f aca="false">IF($P156=1,ROUND(IF(G156="kcal",F156*KCAL_KJ,F156)*Q156,9),"")</f>
        <v/>
      </c>
      <c r="S156" s="36" t="str">
        <f aca="false">IF($P156=1,ROUND(H156*Q156,9),"")</f>
        <v/>
      </c>
      <c r="T156" s="36" t="str">
        <f aca="false">IF($P156=1,ROUND(I156*Q156,9),"")</f>
        <v/>
      </c>
      <c r="U156" s="35" t="str">
        <f aca="false">IF($P156=1,ROUND(IF(K156="mg sodium",J156,J156*SALT_NA)*Q156,9),"")</f>
        <v/>
      </c>
      <c r="V156" s="36" t="str">
        <f aca="false">IF($P156=1,ROUND(N(M156)*Q156,9),"")</f>
        <v/>
      </c>
      <c r="W156" s="36" t="str">
        <f aca="false">IF($P156=1,ROUND(N(O156)*Q156,9),"")</f>
        <v/>
      </c>
      <c r="X156" s="33" t="str">
        <f aca="false">IF($P156=1,COUNTIF(Tbl_Energy,"&lt;"&amp;R156),"")</f>
        <v/>
      </c>
      <c r="Y156" s="33" t="str">
        <f aca="false">IF($P156=1,COUNTIF(Tbl_SatFat,"&lt;"&amp;S156),"")</f>
        <v/>
      </c>
      <c r="Z156" s="33" t="str">
        <f aca="false">IF($P156=1,COUNTIF(Tbl_Sugar,"&lt;"&amp;T156),"")</f>
        <v/>
      </c>
      <c r="AA156" s="33" t="str">
        <f aca="false">IF($P156=1,COUNTIF(Tbl_Sodium,"&lt;"&amp;U156),"")</f>
        <v/>
      </c>
      <c r="AB156" s="33" t="str">
        <f aca="false">IF($P156=1,X156+Y156+Z156+AA156,"")</f>
        <v/>
      </c>
      <c r="AC156" s="33" t="str">
        <f aca="false">IF($P156=1,IF(N(L156)&gt;80,5,IF(N(L156)&gt;60,2,IF(N(L156)&gt;40,1,0))),"")</f>
        <v/>
      </c>
      <c r="AD156" s="33" t="str">
        <f aca="false">IF($P156=1,IF(N156="NSP",COUNTIF(Tbl_NSP,"&lt;"&amp;V156),COUNTIF(Tbl_AOAC,"&lt;"&amp;V156)),"")</f>
        <v/>
      </c>
      <c r="AE156" s="33" t="str">
        <f aca="false">IF($P156=1,COUNTIF(Tbl_Protein,"&lt;"&amp;W156),"")</f>
        <v/>
      </c>
      <c r="AF156" s="33" t="str">
        <f aca="false">IF($P156=1,IF(AND(AB156&gt;=Protein_Cap,AC156&lt;FVN_Max),"No","Yes"),"")</f>
        <v/>
      </c>
      <c r="AG156" s="33" t="str">
        <f aca="false">IF($P156=1,AB156-AC156-AD156-IF(AF156="Yes",AE156,0),"")</f>
        <v/>
      </c>
      <c r="AH156" s="33" t="str">
        <f aca="false">IF($P156=1,IF(C156="Drink",Thr_Drink,Thr_Food),"")</f>
        <v/>
      </c>
      <c r="AI156" s="37" t="str">
        <f aca="false">IF($P156=1,IF(AG156&gt;=AH156,"HFSS","Not HFSS"),"")</f>
        <v/>
      </c>
      <c r="AJ156" s="33" t="str">
        <f aca="false">IF($P156=1,IF(AI156="HFSS",AG156-AH156+1,""),"")</f>
        <v/>
      </c>
      <c r="AK156" s="37" t="str">
        <f aca="false">IF($P156=1,IF(AI156="Not HFSS",AH156-1-AG156,""),"")</f>
        <v/>
      </c>
      <c r="AL156" s="38" t="str">
        <f aca="false">IF($P156=1,IF(AND(AF156="No",AB156&lt;=Protein_Cap+1,AE156&gt;0),"Yes: lose "&amp;(AB156-Protein_Cap+1)&amp;" A point"&amp;IF(AB156-Protein_Cap+1&gt;1,"s",""),""),"")</f>
        <v/>
      </c>
      <c r="AM156" s="39" t="str">
        <f aca="false">IF($P156=1,IF(X156=0,"",(R156-INDEX(Tbl_Energy,X156))/R156),"")</f>
        <v/>
      </c>
      <c r="AN156" s="39" t="str">
        <f aca="false">IF($P156=1,IF(Y156=0,"",(S156-INDEX(Tbl_SatFat,Y156))/S156),"")</f>
        <v/>
      </c>
      <c r="AO156" s="39" t="str">
        <f aca="false">IF($P156=1,IF(Z156=0,"",(T156-INDEX(Tbl_Sugar,Z156))/T156),"")</f>
        <v/>
      </c>
      <c r="AP156" s="39" t="str">
        <f aca="false">IF($P156=1,IF(AA156=0,"",(U156-INDEX(Tbl_Sodium,AA156))/U156),"")</f>
        <v/>
      </c>
      <c r="AQ156" s="38" t="str">
        <f aca="false">IF($P156=1,IF(COUNT(AM156:AP156)=0,"",INDEX($AM$12:$AP$12,MATCH(MIN(AM156:AP156),AM156:AP156,0))&amp;": cut "&amp;TEXT(MIN(AM156:AP156),"0.0%")),"")</f>
        <v/>
      </c>
    </row>
    <row r="157" customFormat="false" ht="15" hidden="false" customHeight="false" outlineLevel="0" collapsed="false">
      <c r="A157" s="27"/>
      <c r="B157" s="27"/>
      <c r="C157" s="28" t="s">
        <v>90</v>
      </c>
      <c r="D157" s="28" t="s">
        <v>91</v>
      </c>
      <c r="E157" s="29" t="n">
        <v>1</v>
      </c>
      <c r="F157" s="30"/>
      <c r="G157" s="28" t="s">
        <v>92</v>
      </c>
      <c r="H157" s="31"/>
      <c r="I157" s="31"/>
      <c r="J157" s="29"/>
      <c r="K157" s="28" t="s">
        <v>93</v>
      </c>
      <c r="L157" s="32"/>
      <c r="M157" s="31"/>
      <c r="N157" s="28" t="s">
        <v>94</v>
      </c>
      <c r="O157" s="31"/>
      <c r="P157" s="33" t="n">
        <f aca="false">IF(AND(A157&lt;&gt;"",COUNT(F157,H157,I157,J157)=4),1,0)</f>
        <v>0</v>
      </c>
      <c r="Q157" s="34" t="str">
        <f aca="false">IF($P157=1,IF(D157="100ml",1/IF(N(E157)&gt;0,E157,1),1),"")</f>
        <v/>
      </c>
      <c r="R157" s="35" t="str">
        <f aca="false">IF($P157=1,ROUND(IF(G157="kcal",F157*KCAL_KJ,F157)*Q157,9),"")</f>
        <v/>
      </c>
      <c r="S157" s="36" t="str">
        <f aca="false">IF($P157=1,ROUND(H157*Q157,9),"")</f>
        <v/>
      </c>
      <c r="T157" s="36" t="str">
        <f aca="false">IF($P157=1,ROUND(I157*Q157,9),"")</f>
        <v/>
      </c>
      <c r="U157" s="35" t="str">
        <f aca="false">IF($P157=1,ROUND(IF(K157="mg sodium",J157,J157*SALT_NA)*Q157,9),"")</f>
        <v/>
      </c>
      <c r="V157" s="36" t="str">
        <f aca="false">IF($P157=1,ROUND(N(M157)*Q157,9),"")</f>
        <v/>
      </c>
      <c r="W157" s="36" t="str">
        <f aca="false">IF($P157=1,ROUND(N(O157)*Q157,9),"")</f>
        <v/>
      </c>
      <c r="X157" s="33" t="str">
        <f aca="false">IF($P157=1,COUNTIF(Tbl_Energy,"&lt;"&amp;R157),"")</f>
        <v/>
      </c>
      <c r="Y157" s="33" t="str">
        <f aca="false">IF($P157=1,COUNTIF(Tbl_SatFat,"&lt;"&amp;S157),"")</f>
        <v/>
      </c>
      <c r="Z157" s="33" t="str">
        <f aca="false">IF($P157=1,COUNTIF(Tbl_Sugar,"&lt;"&amp;T157),"")</f>
        <v/>
      </c>
      <c r="AA157" s="33" t="str">
        <f aca="false">IF($P157=1,COUNTIF(Tbl_Sodium,"&lt;"&amp;U157),"")</f>
        <v/>
      </c>
      <c r="AB157" s="33" t="str">
        <f aca="false">IF($P157=1,X157+Y157+Z157+AA157,"")</f>
        <v/>
      </c>
      <c r="AC157" s="33" t="str">
        <f aca="false">IF($P157=1,IF(N(L157)&gt;80,5,IF(N(L157)&gt;60,2,IF(N(L157)&gt;40,1,0))),"")</f>
        <v/>
      </c>
      <c r="AD157" s="33" t="str">
        <f aca="false">IF($P157=1,IF(N157="NSP",COUNTIF(Tbl_NSP,"&lt;"&amp;V157),COUNTIF(Tbl_AOAC,"&lt;"&amp;V157)),"")</f>
        <v/>
      </c>
      <c r="AE157" s="33" t="str">
        <f aca="false">IF($P157=1,COUNTIF(Tbl_Protein,"&lt;"&amp;W157),"")</f>
        <v/>
      </c>
      <c r="AF157" s="33" t="str">
        <f aca="false">IF($P157=1,IF(AND(AB157&gt;=Protein_Cap,AC157&lt;FVN_Max),"No","Yes"),"")</f>
        <v/>
      </c>
      <c r="AG157" s="33" t="str">
        <f aca="false">IF($P157=1,AB157-AC157-AD157-IF(AF157="Yes",AE157,0),"")</f>
        <v/>
      </c>
      <c r="AH157" s="33" t="str">
        <f aca="false">IF($P157=1,IF(C157="Drink",Thr_Drink,Thr_Food),"")</f>
        <v/>
      </c>
      <c r="AI157" s="37" t="str">
        <f aca="false">IF($P157=1,IF(AG157&gt;=AH157,"HFSS","Not HFSS"),"")</f>
        <v/>
      </c>
      <c r="AJ157" s="33" t="str">
        <f aca="false">IF($P157=1,IF(AI157="HFSS",AG157-AH157+1,""),"")</f>
        <v/>
      </c>
      <c r="AK157" s="37" t="str">
        <f aca="false">IF($P157=1,IF(AI157="Not HFSS",AH157-1-AG157,""),"")</f>
        <v/>
      </c>
      <c r="AL157" s="38" t="str">
        <f aca="false">IF($P157=1,IF(AND(AF157="No",AB157&lt;=Protein_Cap+1,AE157&gt;0),"Yes: lose "&amp;(AB157-Protein_Cap+1)&amp;" A point"&amp;IF(AB157-Protein_Cap+1&gt;1,"s",""),""),"")</f>
        <v/>
      </c>
      <c r="AM157" s="39" t="str">
        <f aca="false">IF($P157=1,IF(X157=0,"",(R157-INDEX(Tbl_Energy,X157))/R157),"")</f>
        <v/>
      </c>
      <c r="AN157" s="39" t="str">
        <f aca="false">IF($P157=1,IF(Y157=0,"",(S157-INDEX(Tbl_SatFat,Y157))/S157),"")</f>
        <v/>
      </c>
      <c r="AO157" s="39" t="str">
        <f aca="false">IF($P157=1,IF(Z157=0,"",(T157-INDEX(Tbl_Sugar,Z157))/T157),"")</f>
        <v/>
      </c>
      <c r="AP157" s="39" t="str">
        <f aca="false">IF($P157=1,IF(AA157=0,"",(U157-INDEX(Tbl_Sodium,AA157))/U157),"")</f>
        <v/>
      </c>
      <c r="AQ157" s="38" t="str">
        <f aca="false">IF($P157=1,IF(COUNT(AM157:AP157)=0,"",INDEX($AM$12:$AP$12,MATCH(MIN(AM157:AP157),AM157:AP157,0))&amp;": cut "&amp;TEXT(MIN(AM157:AP157),"0.0%")),"")</f>
        <v/>
      </c>
    </row>
    <row r="158" customFormat="false" ht="15" hidden="false" customHeight="false" outlineLevel="0" collapsed="false">
      <c r="A158" s="27"/>
      <c r="B158" s="27"/>
      <c r="C158" s="28" t="s">
        <v>90</v>
      </c>
      <c r="D158" s="28" t="s">
        <v>91</v>
      </c>
      <c r="E158" s="29" t="n">
        <v>1</v>
      </c>
      <c r="F158" s="30"/>
      <c r="G158" s="28" t="s">
        <v>92</v>
      </c>
      <c r="H158" s="31"/>
      <c r="I158" s="31"/>
      <c r="J158" s="29"/>
      <c r="K158" s="28" t="s">
        <v>93</v>
      </c>
      <c r="L158" s="32"/>
      <c r="M158" s="31"/>
      <c r="N158" s="28" t="s">
        <v>94</v>
      </c>
      <c r="O158" s="31"/>
      <c r="P158" s="33" t="n">
        <f aca="false">IF(AND(A158&lt;&gt;"",COUNT(F158,H158,I158,J158)=4),1,0)</f>
        <v>0</v>
      </c>
      <c r="Q158" s="34" t="str">
        <f aca="false">IF($P158=1,IF(D158="100ml",1/IF(N(E158)&gt;0,E158,1),1),"")</f>
        <v/>
      </c>
      <c r="R158" s="35" t="str">
        <f aca="false">IF($P158=1,ROUND(IF(G158="kcal",F158*KCAL_KJ,F158)*Q158,9),"")</f>
        <v/>
      </c>
      <c r="S158" s="36" t="str">
        <f aca="false">IF($P158=1,ROUND(H158*Q158,9),"")</f>
        <v/>
      </c>
      <c r="T158" s="36" t="str">
        <f aca="false">IF($P158=1,ROUND(I158*Q158,9),"")</f>
        <v/>
      </c>
      <c r="U158" s="35" t="str">
        <f aca="false">IF($P158=1,ROUND(IF(K158="mg sodium",J158,J158*SALT_NA)*Q158,9),"")</f>
        <v/>
      </c>
      <c r="V158" s="36" t="str">
        <f aca="false">IF($P158=1,ROUND(N(M158)*Q158,9),"")</f>
        <v/>
      </c>
      <c r="W158" s="36" t="str">
        <f aca="false">IF($P158=1,ROUND(N(O158)*Q158,9),"")</f>
        <v/>
      </c>
      <c r="X158" s="33" t="str">
        <f aca="false">IF($P158=1,COUNTIF(Tbl_Energy,"&lt;"&amp;R158),"")</f>
        <v/>
      </c>
      <c r="Y158" s="33" t="str">
        <f aca="false">IF($P158=1,COUNTIF(Tbl_SatFat,"&lt;"&amp;S158),"")</f>
        <v/>
      </c>
      <c r="Z158" s="33" t="str">
        <f aca="false">IF($P158=1,COUNTIF(Tbl_Sugar,"&lt;"&amp;T158),"")</f>
        <v/>
      </c>
      <c r="AA158" s="33" t="str">
        <f aca="false">IF($P158=1,COUNTIF(Tbl_Sodium,"&lt;"&amp;U158),"")</f>
        <v/>
      </c>
      <c r="AB158" s="33" t="str">
        <f aca="false">IF($P158=1,X158+Y158+Z158+AA158,"")</f>
        <v/>
      </c>
      <c r="AC158" s="33" t="str">
        <f aca="false">IF($P158=1,IF(N(L158)&gt;80,5,IF(N(L158)&gt;60,2,IF(N(L158)&gt;40,1,0))),"")</f>
        <v/>
      </c>
      <c r="AD158" s="33" t="str">
        <f aca="false">IF($P158=1,IF(N158="NSP",COUNTIF(Tbl_NSP,"&lt;"&amp;V158),COUNTIF(Tbl_AOAC,"&lt;"&amp;V158)),"")</f>
        <v/>
      </c>
      <c r="AE158" s="33" t="str">
        <f aca="false">IF($P158=1,COUNTIF(Tbl_Protein,"&lt;"&amp;W158),"")</f>
        <v/>
      </c>
      <c r="AF158" s="33" t="str">
        <f aca="false">IF($P158=1,IF(AND(AB158&gt;=Protein_Cap,AC158&lt;FVN_Max),"No","Yes"),"")</f>
        <v/>
      </c>
      <c r="AG158" s="33" t="str">
        <f aca="false">IF($P158=1,AB158-AC158-AD158-IF(AF158="Yes",AE158,0),"")</f>
        <v/>
      </c>
      <c r="AH158" s="33" t="str">
        <f aca="false">IF($P158=1,IF(C158="Drink",Thr_Drink,Thr_Food),"")</f>
        <v/>
      </c>
      <c r="AI158" s="37" t="str">
        <f aca="false">IF($P158=1,IF(AG158&gt;=AH158,"HFSS","Not HFSS"),"")</f>
        <v/>
      </c>
      <c r="AJ158" s="33" t="str">
        <f aca="false">IF($P158=1,IF(AI158="HFSS",AG158-AH158+1,""),"")</f>
        <v/>
      </c>
      <c r="AK158" s="37" t="str">
        <f aca="false">IF($P158=1,IF(AI158="Not HFSS",AH158-1-AG158,""),"")</f>
        <v/>
      </c>
      <c r="AL158" s="38" t="str">
        <f aca="false">IF($P158=1,IF(AND(AF158="No",AB158&lt;=Protein_Cap+1,AE158&gt;0),"Yes: lose "&amp;(AB158-Protein_Cap+1)&amp;" A point"&amp;IF(AB158-Protein_Cap+1&gt;1,"s",""),""),"")</f>
        <v/>
      </c>
      <c r="AM158" s="39" t="str">
        <f aca="false">IF($P158=1,IF(X158=0,"",(R158-INDEX(Tbl_Energy,X158))/R158),"")</f>
        <v/>
      </c>
      <c r="AN158" s="39" t="str">
        <f aca="false">IF($P158=1,IF(Y158=0,"",(S158-INDEX(Tbl_SatFat,Y158))/S158),"")</f>
        <v/>
      </c>
      <c r="AO158" s="39" t="str">
        <f aca="false">IF($P158=1,IF(Z158=0,"",(T158-INDEX(Tbl_Sugar,Z158))/T158),"")</f>
        <v/>
      </c>
      <c r="AP158" s="39" t="str">
        <f aca="false">IF($P158=1,IF(AA158=0,"",(U158-INDEX(Tbl_Sodium,AA158))/U158),"")</f>
        <v/>
      </c>
      <c r="AQ158" s="38" t="str">
        <f aca="false">IF($P158=1,IF(COUNT(AM158:AP158)=0,"",INDEX($AM$12:$AP$12,MATCH(MIN(AM158:AP158),AM158:AP158,0))&amp;": cut "&amp;TEXT(MIN(AM158:AP158),"0.0%")),"")</f>
        <v/>
      </c>
    </row>
    <row r="159" customFormat="false" ht="15" hidden="false" customHeight="false" outlineLevel="0" collapsed="false">
      <c r="A159" s="27"/>
      <c r="B159" s="27"/>
      <c r="C159" s="28" t="s">
        <v>90</v>
      </c>
      <c r="D159" s="28" t="s">
        <v>91</v>
      </c>
      <c r="E159" s="29" t="n">
        <v>1</v>
      </c>
      <c r="F159" s="30"/>
      <c r="G159" s="28" t="s">
        <v>92</v>
      </c>
      <c r="H159" s="31"/>
      <c r="I159" s="31"/>
      <c r="J159" s="29"/>
      <c r="K159" s="28" t="s">
        <v>93</v>
      </c>
      <c r="L159" s="32"/>
      <c r="M159" s="31"/>
      <c r="N159" s="28" t="s">
        <v>94</v>
      </c>
      <c r="O159" s="31"/>
      <c r="P159" s="33" t="n">
        <f aca="false">IF(AND(A159&lt;&gt;"",COUNT(F159,H159,I159,J159)=4),1,0)</f>
        <v>0</v>
      </c>
      <c r="Q159" s="34" t="str">
        <f aca="false">IF($P159=1,IF(D159="100ml",1/IF(N(E159)&gt;0,E159,1),1),"")</f>
        <v/>
      </c>
      <c r="R159" s="35" t="str">
        <f aca="false">IF($P159=1,ROUND(IF(G159="kcal",F159*KCAL_KJ,F159)*Q159,9),"")</f>
        <v/>
      </c>
      <c r="S159" s="36" t="str">
        <f aca="false">IF($P159=1,ROUND(H159*Q159,9),"")</f>
        <v/>
      </c>
      <c r="T159" s="36" t="str">
        <f aca="false">IF($P159=1,ROUND(I159*Q159,9),"")</f>
        <v/>
      </c>
      <c r="U159" s="35" t="str">
        <f aca="false">IF($P159=1,ROUND(IF(K159="mg sodium",J159,J159*SALT_NA)*Q159,9),"")</f>
        <v/>
      </c>
      <c r="V159" s="36" t="str">
        <f aca="false">IF($P159=1,ROUND(N(M159)*Q159,9),"")</f>
        <v/>
      </c>
      <c r="W159" s="36" t="str">
        <f aca="false">IF($P159=1,ROUND(N(O159)*Q159,9),"")</f>
        <v/>
      </c>
      <c r="X159" s="33" t="str">
        <f aca="false">IF($P159=1,COUNTIF(Tbl_Energy,"&lt;"&amp;R159),"")</f>
        <v/>
      </c>
      <c r="Y159" s="33" t="str">
        <f aca="false">IF($P159=1,COUNTIF(Tbl_SatFat,"&lt;"&amp;S159),"")</f>
        <v/>
      </c>
      <c r="Z159" s="33" t="str">
        <f aca="false">IF($P159=1,COUNTIF(Tbl_Sugar,"&lt;"&amp;T159),"")</f>
        <v/>
      </c>
      <c r="AA159" s="33" t="str">
        <f aca="false">IF($P159=1,COUNTIF(Tbl_Sodium,"&lt;"&amp;U159),"")</f>
        <v/>
      </c>
      <c r="AB159" s="33" t="str">
        <f aca="false">IF($P159=1,X159+Y159+Z159+AA159,"")</f>
        <v/>
      </c>
      <c r="AC159" s="33" t="str">
        <f aca="false">IF($P159=1,IF(N(L159)&gt;80,5,IF(N(L159)&gt;60,2,IF(N(L159)&gt;40,1,0))),"")</f>
        <v/>
      </c>
      <c r="AD159" s="33" t="str">
        <f aca="false">IF($P159=1,IF(N159="NSP",COUNTIF(Tbl_NSP,"&lt;"&amp;V159),COUNTIF(Tbl_AOAC,"&lt;"&amp;V159)),"")</f>
        <v/>
      </c>
      <c r="AE159" s="33" t="str">
        <f aca="false">IF($P159=1,COUNTIF(Tbl_Protein,"&lt;"&amp;W159),"")</f>
        <v/>
      </c>
      <c r="AF159" s="33" t="str">
        <f aca="false">IF($P159=1,IF(AND(AB159&gt;=Protein_Cap,AC159&lt;FVN_Max),"No","Yes"),"")</f>
        <v/>
      </c>
      <c r="AG159" s="33" t="str">
        <f aca="false">IF($P159=1,AB159-AC159-AD159-IF(AF159="Yes",AE159,0),"")</f>
        <v/>
      </c>
      <c r="AH159" s="33" t="str">
        <f aca="false">IF($P159=1,IF(C159="Drink",Thr_Drink,Thr_Food),"")</f>
        <v/>
      </c>
      <c r="AI159" s="37" t="str">
        <f aca="false">IF($P159=1,IF(AG159&gt;=AH159,"HFSS","Not HFSS"),"")</f>
        <v/>
      </c>
      <c r="AJ159" s="33" t="str">
        <f aca="false">IF($P159=1,IF(AI159="HFSS",AG159-AH159+1,""),"")</f>
        <v/>
      </c>
      <c r="AK159" s="37" t="str">
        <f aca="false">IF($P159=1,IF(AI159="Not HFSS",AH159-1-AG159,""),"")</f>
        <v/>
      </c>
      <c r="AL159" s="38" t="str">
        <f aca="false">IF($P159=1,IF(AND(AF159="No",AB159&lt;=Protein_Cap+1,AE159&gt;0),"Yes: lose "&amp;(AB159-Protein_Cap+1)&amp;" A point"&amp;IF(AB159-Protein_Cap+1&gt;1,"s",""),""),"")</f>
        <v/>
      </c>
      <c r="AM159" s="39" t="str">
        <f aca="false">IF($P159=1,IF(X159=0,"",(R159-INDEX(Tbl_Energy,X159))/R159),"")</f>
        <v/>
      </c>
      <c r="AN159" s="39" t="str">
        <f aca="false">IF($P159=1,IF(Y159=0,"",(S159-INDEX(Tbl_SatFat,Y159))/S159),"")</f>
        <v/>
      </c>
      <c r="AO159" s="39" t="str">
        <f aca="false">IF($P159=1,IF(Z159=0,"",(T159-INDEX(Tbl_Sugar,Z159))/T159),"")</f>
        <v/>
      </c>
      <c r="AP159" s="39" t="str">
        <f aca="false">IF($P159=1,IF(AA159=0,"",(U159-INDEX(Tbl_Sodium,AA159))/U159),"")</f>
        <v/>
      </c>
      <c r="AQ159" s="38" t="str">
        <f aca="false">IF($P159=1,IF(COUNT(AM159:AP159)=0,"",INDEX($AM$12:$AP$12,MATCH(MIN(AM159:AP159),AM159:AP159,0))&amp;": cut "&amp;TEXT(MIN(AM159:AP159),"0.0%")),"")</f>
        <v/>
      </c>
    </row>
    <row r="160" customFormat="false" ht="15" hidden="false" customHeight="false" outlineLevel="0" collapsed="false">
      <c r="A160" s="27"/>
      <c r="B160" s="27"/>
      <c r="C160" s="28" t="s">
        <v>90</v>
      </c>
      <c r="D160" s="28" t="s">
        <v>91</v>
      </c>
      <c r="E160" s="29" t="n">
        <v>1</v>
      </c>
      <c r="F160" s="30"/>
      <c r="G160" s="28" t="s">
        <v>92</v>
      </c>
      <c r="H160" s="31"/>
      <c r="I160" s="31"/>
      <c r="J160" s="29"/>
      <c r="K160" s="28" t="s">
        <v>93</v>
      </c>
      <c r="L160" s="32"/>
      <c r="M160" s="31"/>
      <c r="N160" s="28" t="s">
        <v>94</v>
      </c>
      <c r="O160" s="31"/>
      <c r="P160" s="33" t="n">
        <f aca="false">IF(AND(A160&lt;&gt;"",COUNT(F160,H160,I160,J160)=4),1,0)</f>
        <v>0</v>
      </c>
      <c r="Q160" s="34" t="str">
        <f aca="false">IF($P160=1,IF(D160="100ml",1/IF(N(E160)&gt;0,E160,1),1),"")</f>
        <v/>
      </c>
      <c r="R160" s="35" t="str">
        <f aca="false">IF($P160=1,ROUND(IF(G160="kcal",F160*KCAL_KJ,F160)*Q160,9),"")</f>
        <v/>
      </c>
      <c r="S160" s="36" t="str">
        <f aca="false">IF($P160=1,ROUND(H160*Q160,9),"")</f>
        <v/>
      </c>
      <c r="T160" s="36" t="str">
        <f aca="false">IF($P160=1,ROUND(I160*Q160,9),"")</f>
        <v/>
      </c>
      <c r="U160" s="35" t="str">
        <f aca="false">IF($P160=1,ROUND(IF(K160="mg sodium",J160,J160*SALT_NA)*Q160,9),"")</f>
        <v/>
      </c>
      <c r="V160" s="36" t="str">
        <f aca="false">IF($P160=1,ROUND(N(M160)*Q160,9),"")</f>
        <v/>
      </c>
      <c r="W160" s="36" t="str">
        <f aca="false">IF($P160=1,ROUND(N(O160)*Q160,9),"")</f>
        <v/>
      </c>
      <c r="X160" s="33" t="str">
        <f aca="false">IF($P160=1,COUNTIF(Tbl_Energy,"&lt;"&amp;R160),"")</f>
        <v/>
      </c>
      <c r="Y160" s="33" t="str">
        <f aca="false">IF($P160=1,COUNTIF(Tbl_SatFat,"&lt;"&amp;S160),"")</f>
        <v/>
      </c>
      <c r="Z160" s="33" t="str">
        <f aca="false">IF($P160=1,COUNTIF(Tbl_Sugar,"&lt;"&amp;T160),"")</f>
        <v/>
      </c>
      <c r="AA160" s="33" t="str">
        <f aca="false">IF($P160=1,COUNTIF(Tbl_Sodium,"&lt;"&amp;U160),"")</f>
        <v/>
      </c>
      <c r="AB160" s="33" t="str">
        <f aca="false">IF($P160=1,X160+Y160+Z160+AA160,"")</f>
        <v/>
      </c>
      <c r="AC160" s="33" t="str">
        <f aca="false">IF($P160=1,IF(N(L160)&gt;80,5,IF(N(L160)&gt;60,2,IF(N(L160)&gt;40,1,0))),"")</f>
        <v/>
      </c>
      <c r="AD160" s="33" t="str">
        <f aca="false">IF($P160=1,IF(N160="NSP",COUNTIF(Tbl_NSP,"&lt;"&amp;V160),COUNTIF(Tbl_AOAC,"&lt;"&amp;V160)),"")</f>
        <v/>
      </c>
      <c r="AE160" s="33" t="str">
        <f aca="false">IF($P160=1,COUNTIF(Tbl_Protein,"&lt;"&amp;W160),"")</f>
        <v/>
      </c>
      <c r="AF160" s="33" t="str">
        <f aca="false">IF($P160=1,IF(AND(AB160&gt;=Protein_Cap,AC160&lt;FVN_Max),"No","Yes"),"")</f>
        <v/>
      </c>
      <c r="AG160" s="33" t="str">
        <f aca="false">IF($P160=1,AB160-AC160-AD160-IF(AF160="Yes",AE160,0),"")</f>
        <v/>
      </c>
      <c r="AH160" s="33" t="str">
        <f aca="false">IF($P160=1,IF(C160="Drink",Thr_Drink,Thr_Food),"")</f>
        <v/>
      </c>
      <c r="AI160" s="37" t="str">
        <f aca="false">IF($P160=1,IF(AG160&gt;=AH160,"HFSS","Not HFSS"),"")</f>
        <v/>
      </c>
      <c r="AJ160" s="33" t="str">
        <f aca="false">IF($P160=1,IF(AI160="HFSS",AG160-AH160+1,""),"")</f>
        <v/>
      </c>
      <c r="AK160" s="37" t="str">
        <f aca="false">IF($P160=1,IF(AI160="Not HFSS",AH160-1-AG160,""),"")</f>
        <v/>
      </c>
      <c r="AL160" s="38" t="str">
        <f aca="false">IF($P160=1,IF(AND(AF160="No",AB160&lt;=Protein_Cap+1,AE160&gt;0),"Yes: lose "&amp;(AB160-Protein_Cap+1)&amp;" A point"&amp;IF(AB160-Protein_Cap+1&gt;1,"s",""),""),"")</f>
        <v/>
      </c>
      <c r="AM160" s="39" t="str">
        <f aca="false">IF($P160=1,IF(X160=0,"",(R160-INDEX(Tbl_Energy,X160))/R160),"")</f>
        <v/>
      </c>
      <c r="AN160" s="39" t="str">
        <f aca="false">IF($P160=1,IF(Y160=0,"",(S160-INDEX(Tbl_SatFat,Y160))/S160),"")</f>
        <v/>
      </c>
      <c r="AO160" s="39" t="str">
        <f aca="false">IF($P160=1,IF(Z160=0,"",(T160-INDEX(Tbl_Sugar,Z160))/T160),"")</f>
        <v/>
      </c>
      <c r="AP160" s="39" t="str">
        <f aca="false">IF($P160=1,IF(AA160=0,"",(U160-INDEX(Tbl_Sodium,AA160))/U160),"")</f>
        <v/>
      </c>
      <c r="AQ160" s="38" t="str">
        <f aca="false">IF($P160=1,IF(COUNT(AM160:AP160)=0,"",INDEX($AM$12:$AP$12,MATCH(MIN(AM160:AP160),AM160:AP160,0))&amp;": cut "&amp;TEXT(MIN(AM160:AP160),"0.0%")),"")</f>
        <v/>
      </c>
    </row>
    <row r="161" customFormat="false" ht="15" hidden="false" customHeight="false" outlineLevel="0" collapsed="false">
      <c r="A161" s="27"/>
      <c r="B161" s="27"/>
      <c r="C161" s="28" t="s">
        <v>90</v>
      </c>
      <c r="D161" s="28" t="s">
        <v>91</v>
      </c>
      <c r="E161" s="29" t="n">
        <v>1</v>
      </c>
      <c r="F161" s="30"/>
      <c r="G161" s="28" t="s">
        <v>92</v>
      </c>
      <c r="H161" s="31"/>
      <c r="I161" s="31"/>
      <c r="J161" s="29"/>
      <c r="K161" s="28" t="s">
        <v>93</v>
      </c>
      <c r="L161" s="32"/>
      <c r="M161" s="31"/>
      <c r="N161" s="28" t="s">
        <v>94</v>
      </c>
      <c r="O161" s="31"/>
      <c r="P161" s="33" t="n">
        <f aca="false">IF(AND(A161&lt;&gt;"",COUNT(F161,H161,I161,J161)=4),1,0)</f>
        <v>0</v>
      </c>
      <c r="Q161" s="34" t="str">
        <f aca="false">IF($P161=1,IF(D161="100ml",1/IF(N(E161)&gt;0,E161,1),1),"")</f>
        <v/>
      </c>
      <c r="R161" s="35" t="str">
        <f aca="false">IF($P161=1,ROUND(IF(G161="kcal",F161*KCAL_KJ,F161)*Q161,9),"")</f>
        <v/>
      </c>
      <c r="S161" s="36" t="str">
        <f aca="false">IF($P161=1,ROUND(H161*Q161,9),"")</f>
        <v/>
      </c>
      <c r="T161" s="36" t="str">
        <f aca="false">IF($P161=1,ROUND(I161*Q161,9),"")</f>
        <v/>
      </c>
      <c r="U161" s="35" t="str">
        <f aca="false">IF($P161=1,ROUND(IF(K161="mg sodium",J161,J161*SALT_NA)*Q161,9),"")</f>
        <v/>
      </c>
      <c r="V161" s="36" t="str">
        <f aca="false">IF($P161=1,ROUND(N(M161)*Q161,9),"")</f>
        <v/>
      </c>
      <c r="W161" s="36" t="str">
        <f aca="false">IF($P161=1,ROUND(N(O161)*Q161,9),"")</f>
        <v/>
      </c>
      <c r="X161" s="33" t="str">
        <f aca="false">IF($P161=1,COUNTIF(Tbl_Energy,"&lt;"&amp;R161),"")</f>
        <v/>
      </c>
      <c r="Y161" s="33" t="str">
        <f aca="false">IF($P161=1,COUNTIF(Tbl_SatFat,"&lt;"&amp;S161),"")</f>
        <v/>
      </c>
      <c r="Z161" s="33" t="str">
        <f aca="false">IF($P161=1,COUNTIF(Tbl_Sugar,"&lt;"&amp;T161),"")</f>
        <v/>
      </c>
      <c r="AA161" s="33" t="str">
        <f aca="false">IF($P161=1,COUNTIF(Tbl_Sodium,"&lt;"&amp;U161),"")</f>
        <v/>
      </c>
      <c r="AB161" s="33" t="str">
        <f aca="false">IF($P161=1,X161+Y161+Z161+AA161,"")</f>
        <v/>
      </c>
      <c r="AC161" s="33" t="str">
        <f aca="false">IF($P161=1,IF(N(L161)&gt;80,5,IF(N(L161)&gt;60,2,IF(N(L161)&gt;40,1,0))),"")</f>
        <v/>
      </c>
      <c r="AD161" s="33" t="str">
        <f aca="false">IF($P161=1,IF(N161="NSP",COUNTIF(Tbl_NSP,"&lt;"&amp;V161),COUNTIF(Tbl_AOAC,"&lt;"&amp;V161)),"")</f>
        <v/>
      </c>
      <c r="AE161" s="33" t="str">
        <f aca="false">IF($P161=1,COUNTIF(Tbl_Protein,"&lt;"&amp;W161),"")</f>
        <v/>
      </c>
      <c r="AF161" s="33" t="str">
        <f aca="false">IF($P161=1,IF(AND(AB161&gt;=Protein_Cap,AC161&lt;FVN_Max),"No","Yes"),"")</f>
        <v/>
      </c>
      <c r="AG161" s="33" t="str">
        <f aca="false">IF($P161=1,AB161-AC161-AD161-IF(AF161="Yes",AE161,0),"")</f>
        <v/>
      </c>
      <c r="AH161" s="33" t="str">
        <f aca="false">IF($P161=1,IF(C161="Drink",Thr_Drink,Thr_Food),"")</f>
        <v/>
      </c>
      <c r="AI161" s="37" t="str">
        <f aca="false">IF($P161=1,IF(AG161&gt;=AH161,"HFSS","Not HFSS"),"")</f>
        <v/>
      </c>
      <c r="AJ161" s="33" t="str">
        <f aca="false">IF($P161=1,IF(AI161="HFSS",AG161-AH161+1,""),"")</f>
        <v/>
      </c>
      <c r="AK161" s="37" t="str">
        <f aca="false">IF($P161=1,IF(AI161="Not HFSS",AH161-1-AG161,""),"")</f>
        <v/>
      </c>
      <c r="AL161" s="38" t="str">
        <f aca="false">IF($P161=1,IF(AND(AF161="No",AB161&lt;=Protein_Cap+1,AE161&gt;0),"Yes: lose "&amp;(AB161-Protein_Cap+1)&amp;" A point"&amp;IF(AB161-Protein_Cap+1&gt;1,"s",""),""),"")</f>
        <v/>
      </c>
      <c r="AM161" s="39" t="str">
        <f aca="false">IF($P161=1,IF(X161=0,"",(R161-INDEX(Tbl_Energy,X161))/R161),"")</f>
        <v/>
      </c>
      <c r="AN161" s="39" t="str">
        <f aca="false">IF($P161=1,IF(Y161=0,"",(S161-INDEX(Tbl_SatFat,Y161))/S161),"")</f>
        <v/>
      </c>
      <c r="AO161" s="39" t="str">
        <f aca="false">IF($P161=1,IF(Z161=0,"",(T161-INDEX(Tbl_Sugar,Z161))/T161),"")</f>
        <v/>
      </c>
      <c r="AP161" s="39" t="str">
        <f aca="false">IF($P161=1,IF(AA161=0,"",(U161-INDEX(Tbl_Sodium,AA161))/U161),"")</f>
        <v/>
      </c>
      <c r="AQ161" s="38" t="str">
        <f aca="false">IF($P161=1,IF(COUNT(AM161:AP161)=0,"",INDEX($AM$12:$AP$12,MATCH(MIN(AM161:AP161),AM161:AP161,0))&amp;": cut "&amp;TEXT(MIN(AM161:AP161),"0.0%")),"")</f>
        <v/>
      </c>
    </row>
    <row r="162" customFormat="false" ht="15" hidden="false" customHeight="false" outlineLevel="0" collapsed="false">
      <c r="A162" s="27"/>
      <c r="B162" s="27"/>
      <c r="C162" s="28" t="s">
        <v>90</v>
      </c>
      <c r="D162" s="28" t="s">
        <v>91</v>
      </c>
      <c r="E162" s="29" t="n">
        <v>1</v>
      </c>
      <c r="F162" s="30"/>
      <c r="G162" s="28" t="s">
        <v>92</v>
      </c>
      <c r="H162" s="31"/>
      <c r="I162" s="31"/>
      <c r="J162" s="29"/>
      <c r="K162" s="28" t="s">
        <v>93</v>
      </c>
      <c r="L162" s="32"/>
      <c r="M162" s="31"/>
      <c r="N162" s="28" t="s">
        <v>94</v>
      </c>
      <c r="O162" s="31"/>
      <c r="P162" s="33" t="n">
        <f aca="false">IF(AND(A162&lt;&gt;"",COUNT(F162,H162,I162,J162)=4),1,0)</f>
        <v>0</v>
      </c>
      <c r="Q162" s="34" t="str">
        <f aca="false">IF($P162=1,IF(D162="100ml",1/IF(N(E162)&gt;0,E162,1),1),"")</f>
        <v/>
      </c>
      <c r="R162" s="35" t="str">
        <f aca="false">IF($P162=1,ROUND(IF(G162="kcal",F162*KCAL_KJ,F162)*Q162,9),"")</f>
        <v/>
      </c>
      <c r="S162" s="36" t="str">
        <f aca="false">IF($P162=1,ROUND(H162*Q162,9),"")</f>
        <v/>
      </c>
      <c r="T162" s="36" t="str">
        <f aca="false">IF($P162=1,ROUND(I162*Q162,9),"")</f>
        <v/>
      </c>
      <c r="U162" s="35" t="str">
        <f aca="false">IF($P162=1,ROUND(IF(K162="mg sodium",J162,J162*SALT_NA)*Q162,9),"")</f>
        <v/>
      </c>
      <c r="V162" s="36" t="str">
        <f aca="false">IF($P162=1,ROUND(N(M162)*Q162,9),"")</f>
        <v/>
      </c>
      <c r="W162" s="36" t="str">
        <f aca="false">IF($P162=1,ROUND(N(O162)*Q162,9),"")</f>
        <v/>
      </c>
      <c r="X162" s="33" t="str">
        <f aca="false">IF($P162=1,COUNTIF(Tbl_Energy,"&lt;"&amp;R162),"")</f>
        <v/>
      </c>
      <c r="Y162" s="33" t="str">
        <f aca="false">IF($P162=1,COUNTIF(Tbl_SatFat,"&lt;"&amp;S162),"")</f>
        <v/>
      </c>
      <c r="Z162" s="33" t="str">
        <f aca="false">IF($P162=1,COUNTIF(Tbl_Sugar,"&lt;"&amp;T162),"")</f>
        <v/>
      </c>
      <c r="AA162" s="33" t="str">
        <f aca="false">IF($P162=1,COUNTIF(Tbl_Sodium,"&lt;"&amp;U162),"")</f>
        <v/>
      </c>
      <c r="AB162" s="33" t="str">
        <f aca="false">IF($P162=1,X162+Y162+Z162+AA162,"")</f>
        <v/>
      </c>
      <c r="AC162" s="33" t="str">
        <f aca="false">IF($P162=1,IF(N(L162)&gt;80,5,IF(N(L162)&gt;60,2,IF(N(L162)&gt;40,1,0))),"")</f>
        <v/>
      </c>
      <c r="AD162" s="33" t="str">
        <f aca="false">IF($P162=1,IF(N162="NSP",COUNTIF(Tbl_NSP,"&lt;"&amp;V162),COUNTIF(Tbl_AOAC,"&lt;"&amp;V162)),"")</f>
        <v/>
      </c>
      <c r="AE162" s="33" t="str">
        <f aca="false">IF($P162=1,COUNTIF(Tbl_Protein,"&lt;"&amp;W162),"")</f>
        <v/>
      </c>
      <c r="AF162" s="33" t="str">
        <f aca="false">IF($P162=1,IF(AND(AB162&gt;=Protein_Cap,AC162&lt;FVN_Max),"No","Yes"),"")</f>
        <v/>
      </c>
      <c r="AG162" s="33" t="str">
        <f aca="false">IF($P162=1,AB162-AC162-AD162-IF(AF162="Yes",AE162,0),"")</f>
        <v/>
      </c>
      <c r="AH162" s="33" t="str">
        <f aca="false">IF($P162=1,IF(C162="Drink",Thr_Drink,Thr_Food),"")</f>
        <v/>
      </c>
      <c r="AI162" s="37" t="str">
        <f aca="false">IF($P162=1,IF(AG162&gt;=AH162,"HFSS","Not HFSS"),"")</f>
        <v/>
      </c>
      <c r="AJ162" s="33" t="str">
        <f aca="false">IF($P162=1,IF(AI162="HFSS",AG162-AH162+1,""),"")</f>
        <v/>
      </c>
      <c r="AK162" s="37" t="str">
        <f aca="false">IF($P162=1,IF(AI162="Not HFSS",AH162-1-AG162,""),"")</f>
        <v/>
      </c>
      <c r="AL162" s="38" t="str">
        <f aca="false">IF($P162=1,IF(AND(AF162="No",AB162&lt;=Protein_Cap+1,AE162&gt;0),"Yes: lose "&amp;(AB162-Protein_Cap+1)&amp;" A point"&amp;IF(AB162-Protein_Cap+1&gt;1,"s",""),""),"")</f>
        <v/>
      </c>
      <c r="AM162" s="39" t="str">
        <f aca="false">IF($P162=1,IF(X162=0,"",(R162-INDEX(Tbl_Energy,X162))/R162),"")</f>
        <v/>
      </c>
      <c r="AN162" s="39" t="str">
        <f aca="false">IF($P162=1,IF(Y162=0,"",(S162-INDEX(Tbl_SatFat,Y162))/S162),"")</f>
        <v/>
      </c>
      <c r="AO162" s="39" t="str">
        <f aca="false">IF($P162=1,IF(Z162=0,"",(T162-INDEX(Tbl_Sugar,Z162))/T162),"")</f>
        <v/>
      </c>
      <c r="AP162" s="39" t="str">
        <f aca="false">IF($P162=1,IF(AA162=0,"",(U162-INDEX(Tbl_Sodium,AA162))/U162),"")</f>
        <v/>
      </c>
      <c r="AQ162" s="38" t="str">
        <f aca="false">IF($P162=1,IF(COUNT(AM162:AP162)=0,"",INDEX($AM$12:$AP$12,MATCH(MIN(AM162:AP162),AM162:AP162,0))&amp;": cut "&amp;TEXT(MIN(AM162:AP162),"0.0%")),"")</f>
        <v/>
      </c>
    </row>
    <row r="163" customFormat="false" ht="15" hidden="false" customHeight="false" outlineLevel="0" collapsed="false">
      <c r="A163" s="27"/>
      <c r="B163" s="27"/>
      <c r="C163" s="28" t="s">
        <v>90</v>
      </c>
      <c r="D163" s="28" t="s">
        <v>91</v>
      </c>
      <c r="E163" s="29" t="n">
        <v>1</v>
      </c>
      <c r="F163" s="30"/>
      <c r="G163" s="28" t="s">
        <v>92</v>
      </c>
      <c r="H163" s="31"/>
      <c r="I163" s="31"/>
      <c r="J163" s="29"/>
      <c r="K163" s="28" t="s">
        <v>93</v>
      </c>
      <c r="L163" s="32"/>
      <c r="M163" s="31"/>
      <c r="N163" s="28" t="s">
        <v>94</v>
      </c>
      <c r="O163" s="31"/>
      <c r="P163" s="33" t="n">
        <f aca="false">IF(AND(A163&lt;&gt;"",COUNT(F163,H163,I163,J163)=4),1,0)</f>
        <v>0</v>
      </c>
      <c r="Q163" s="34" t="str">
        <f aca="false">IF($P163=1,IF(D163="100ml",1/IF(N(E163)&gt;0,E163,1),1),"")</f>
        <v/>
      </c>
      <c r="R163" s="35" t="str">
        <f aca="false">IF($P163=1,ROUND(IF(G163="kcal",F163*KCAL_KJ,F163)*Q163,9),"")</f>
        <v/>
      </c>
      <c r="S163" s="36" t="str">
        <f aca="false">IF($P163=1,ROUND(H163*Q163,9),"")</f>
        <v/>
      </c>
      <c r="T163" s="36" t="str">
        <f aca="false">IF($P163=1,ROUND(I163*Q163,9),"")</f>
        <v/>
      </c>
      <c r="U163" s="35" t="str">
        <f aca="false">IF($P163=1,ROUND(IF(K163="mg sodium",J163,J163*SALT_NA)*Q163,9),"")</f>
        <v/>
      </c>
      <c r="V163" s="36" t="str">
        <f aca="false">IF($P163=1,ROUND(N(M163)*Q163,9),"")</f>
        <v/>
      </c>
      <c r="W163" s="36" t="str">
        <f aca="false">IF($P163=1,ROUND(N(O163)*Q163,9),"")</f>
        <v/>
      </c>
      <c r="X163" s="33" t="str">
        <f aca="false">IF($P163=1,COUNTIF(Tbl_Energy,"&lt;"&amp;R163),"")</f>
        <v/>
      </c>
      <c r="Y163" s="33" t="str">
        <f aca="false">IF($P163=1,COUNTIF(Tbl_SatFat,"&lt;"&amp;S163),"")</f>
        <v/>
      </c>
      <c r="Z163" s="33" t="str">
        <f aca="false">IF($P163=1,COUNTIF(Tbl_Sugar,"&lt;"&amp;T163),"")</f>
        <v/>
      </c>
      <c r="AA163" s="33" t="str">
        <f aca="false">IF($P163=1,COUNTIF(Tbl_Sodium,"&lt;"&amp;U163),"")</f>
        <v/>
      </c>
      <c r="AB163" s="33" t="str">
        <f aca="false">IF($P163=1,X163+Y163+Z163+AA163,"")</f>
        <v/>
      </c>
      <c r="AC163" s="33" t="str">
        <f aca="false">IF($P163=1,IF(N(L163)&gt;80,5,IF(N(L163)&gt;60,2,IF(N(L163)&gt;40,1,0))),"")</f>
        <v/>
      </c>
      <c r="AD163" s="33" t="str">
        <f aca="false">IF($P163=1,IF(N163="NSP",COUNTIF(Tbl_NSP,"&lt;"&amp;V163),COUNTIF(Tbl_AOAC,"&lt;"&amp;V163)),"")</f>
        <v/>
      </c>
      <c r="AE163" s="33" t="str">
        <f aca="false">IF($P163=1,COUNTIF(Tbl_Protein,"&lt;"&amp;W163),"")</f>
        <v/>
      </c>
      <c r="AF163" s="33" t="str">
        <f aca="false">IF($P163=1,IF(AND(AB163&gt;=Protein_Cap,AC163&lt;FVN_Max),"No","Yes"),"")</f>
        <v/>
      </c>
      <c r="AG163" s="33" t="str">
        <f aca="false">IF($P163=1,AB163-AC163-AD163-IF(AF163="Yes",AE163,0),"")</f>
        <v/>
      </c>
      <c r="AH163" s="33" t="str">
        <f aca="false">IF($P163=1,IF(C163="Drink",Thr_Drink,Thr_Food),"")</f>
        <v/>
      </c>
      <c r="AI163" s="37" t="str">
        <f aca="false">IF($P163=1,IF(AG163&gt;=AH163,"HFSS","Not HFSS"),"")</f>
        <v/>
      </c>
      <c r="AJ163" s="33" t="str">
        <f aca="false">IF($P163=1,IF(AI163="HFSS",AG163-AH163+1,""),"")</f>
        <v/>
      </c>
      <c r="AK163" s="37" t="str">
        <f aca="false">IF($P163=1,IF(AI163="Not HFSS",AH163-1-AG163,""),"")</f>
        <v/>
      </c>
      <c r="AL163" s="38" t="str">
        <f aca="false">IF($P163=1,IF(AND(AF163="No",AB163&lt;=Protein_Cap+1,AE163&gt;0),"Yes: lose "&amp;(AB163-Protein_Cap+1)&amp;" A point"&amp;IF(AB163-Protein_Cap+1&gt;1,"s",""),""),"")</f>
        <v/>
      </c>
      <c r="AM163" s="39" t="str">
        <f aca="false">IF($P163=1,IF(X163=0,"",(R163-INDEX(Tbl_Energy,X163))/R163),"")</f>
        <v/>
      </c>
      <c r="AN163" s="39" t="str">
        <f aca="false">IF($P163=1,IF(Y163=0,"",(S163-INDEX(Tbl_SatFat,Y163))/S163),"")</f>
        <v/>
      </c>
      <c r="AO163" s="39" t="str">
        <f aca="false">IF($P163=1,IF(Z163=0,"",(T163-INDEX(Tbl_Sugar,Z163))/T163),"")</f>
        <v/>
      </c>
      <c r="AP163" s="39" t="str">
        <f aca="false">IF($P163=1,IF(AA163=0,"",(U163-INDEX(Tbl_Sodium,AA163))/U163),"")</f>
        <v/>
      </c>
      <c r="AQ163" s="38" t="str">
        <f aca="false">IF($P163=1,IF(COUNT(AM163:AP163)=0,"",INDEX($AM$12:$AP$12,MATCH(MIN(AM163:AP163),AM163:AP163,0))&amp;": cut "&amp;TEXT(MIN(AM163:AP163),"0.0%")),"")</f>
        <v/>
      </c>
    </row>
    <row r="164" customFormat="false" ht="15" hidden="false" customHeight="false" outlineLevel="0" collapsed="false">
      <c r="A164" s="27"/>
      <c r="B164" s="27"/>
      <c r="C164" s="28" t="s">
        <v>90</v>
      </c>
      <c r="D164" s="28" t="s">
        <v>91</v>
      </c>
      <c r="E164" s="29" t="n">
        <v>1</v>
      </c>
      <c r="F164" s="30"/>
      <c r="G164" s="28" t="s">
        <v>92</v>
      </c>
      <c r="H164" s="31"/>
      <c r="I164" s="31"/>
      <c r="J164" s="29"/>
      <c r="K164" s="28" t="s">
        <v>93</v>
      </c>
      <c r="L164" s="32"/>
      <c r="M164" s="31"/>
      <c r="N164" s="28" t="s">
        <v>94</v>
      </c>
      <c r="O164" s="31"/>
      <c r="P164" s="33" t="n">
        <f aca="false">IF(AND(A164&lt;&gt;"",COUNT(F164,H164,I164,J164)=4),1,0)</f>
        <v>0</v>
      </c>
      <c r="Q164" s="34" t="str">
        <f aca="false">IF($P164=1,IF(D164="100ml",1/IF(N(E164)&gt;0,E164,1),1),"")</f>
        <v/>
      </c>
      <c r="R164" s="35" t="str">
        <f aca="false">IF($P164=1,ROUND(IF(G164="kcal",F164*KCAL_KJ,F164)*Q164,9),"")</f>
        <v/>
      </c>
      <c r="S164" s="36" t="str">
        <f aca="false">IF($P164=1,ROUND(H164*Q164,9),"")</f>
        <v/>
      </c>
      <c r="T164" s="36" t="str">
        <f aca="false">IF($P164=1,ROUND(I164*Q164,9),"")</f>
        <v/>
      </c>
      <c r="U164" s="35" t="str">
        <f aca="false">IF($P164=1,ROUND(IF(K164="mg sodium",J164,J164*SALT_NA)*Q164,9),"")</f>
        <v/>
      </c>
      <c r="V164" s="36" t="str">
        <f aca="false">IF($P164=1,ROUND(N(M164)*Q164,9),"")</f>
        <v/>
      </c>
      <c r="W164" s="36" t="str">
        <f aca="false">IF($P164=1,ROUND(N(O164)*Q164,9),"")</f>
        <v/>
      </c>
      <c r="X164" s="33" t="str">
        <f aca="false">IF($P164=1,COUNTIF(Tbl_Energy,"&lt;"&amp;R164),"")</f>
        <v/>
      </c>
      <c r="Y164" s="33" t="str">
        <f aca="false">IF($P164=1,COUNTIF(Tbl_SatFat,"&lt;"&amp;S164),"")</f>
        <v/>
      </c>
      <c r="Z164" s="33" t="str">
        <f aca="false">IF($P164=1,COUNTIF(Tbl_Sugar,"&lt;"&amp;T164),"")</f>
        <v/>
      </c>
      <c r="AA164" s="33" t="str">
        <f aca="false">IF($P164=1,COUNTIF(Tbl_Sodium,"&lt;"&amp;U164),"")</f>
        <v/>
      </c>
      <c r="AB164" s="33" t="str">
        <f aca="false">IF($P164=1,X164+Y164+Z164+AA164,"")</f>
        <v/>
      </c>
      <c r="AC164" s="33" t="str">
        <f aca="false">IF($P164=1,IF(N(L164)&gt;80,5,IF(N(L164)&gt;60,2,IF(N(L164)&gt;40,1,0))),"")</f>
        <v/>
      </c>
      <c r="AD164" s="33" t="str">
        <f aca="false">IF($P164=1,IF(N164="NSP",COUNTIF(Tbl_NSP,"&lt;"&amp;V164),COUNTIF(Tbl_AOAC,"&lt;"&amp;V164)),"")</f>
        <v/>
      </c>
      <c r="AE164" s="33" t="str">
        <f aca="false">IF($P164=1,COUNTIF(Tbl_Protein,"&lt;"&amp;W164),"")</f>
        <v/>
      </c>
      <c r="AF164" s="33" t="str">
        <f aca="false">IF($P164=1,IF(AND(AB164&gt;=Protein_Cap,AC164&lt;FVN_Max),"No","Yes"),"")</f>
        <v/>
      </c>
      <c r="AG164" s="33" t="str">
        <f aca="false">IF($P164=1,AB164-AC164-AD164-IF(AF164="Yes",AE164,0),"")</f>
        <v/>
      </c>
      <c r="AH164" s="33" t="str">
        <f aca="false">IF($P164=1,IF(C164="Drink",Thr_Drink,Thr_Food),"")</f>
        <v/>
      </c>
      <c r="AI164" s="37" t="str">
        <f aca="false">IF($P164=1,IF(AG164&gt;=AH164,"HFSS","Not HFSS"),"")</f>
        <v/>
      </c>
      <c r="AJ164" s="33" t="str">
        <f aca="false">IF($P164=1,IF(AI164="HFSS",AG164-AH164+1,""),"")</f>
        <v/>
      </c>
      <c r="AK164" s="37" t="str">
        <f aca="false">IF($P164=1,IF(AI164="Not HFSS",AH164-1-AG164,""),"")</f>
        <v/>
      </c>
      <c r="AL164" s="38" t="str">
        <f aca="false">IF($P164=1,IF(AND(AF164="No",AB164&lt;=Protein_Cap+1,AE164&gt;0),"Yes: lose "&amp;(AB164-Protein_Cap+1)&amp;" A point"&amp;IF(AB164-Protein_Cap+1&gt;1,"s",""),""),"")</f>
        <v/>
      </c>
      <c r="AM164" s="39" t="str">
        <f aca="false">IF($P164=1,IF(X164=0,"",(R164-INDEX(Tbl_Energy,X164))/R164),"")</f>
        <v/>
      </c>
      <c r="AN164" s="39" t="str">
        <f aca="false">IF($P164=1,IF(Y164=0,"",(S164-INDEX(Tbl_SatFat,Y164))/S164),"")</f>
        <v/>
      </c>
      <c r="AO164" s="39" t="str">
        <f aca="false">IF($P164=1,IF(Z164=0,"",(T164-INDEX(Tbl_Sugar,Z164))/T164),"")</f>
        <v/>
      </c>
      <c r="AP164" s="39" t="str">
        <f aca="false">IF($P164=1,IF(AA164=0,"",(U164-INDEX(Tbl_Sodium,AA164))/U164),"")</f>
        <v/>
      </c>
      <c r="AQ164" s="38" t="str">
        <f aca="false">IF($P164=1,IF(COUNT(AM164:AP164)=0,"",INDEX($AM$12:$AP$12,MATCH(MIN(AM164:AP164),AM164:AP164,0))&amp;": cut "&amp;TEXT(MIN(AM164:AP164),"0.0%")),"")</f>
        <v/>
      </c>
    </row>
    <row r="165" customFormat="false" ht="15" hidden="false" customHeight="false" outlineLevel="0" collapsed="false">
      <c r="A165" s="27"/>
      <c r="B165" s="27"/>
      <c r="C165" s="28" t="s">
        <v>90</v>
      </c>
      <c r="D165" s="28" t="s">
        <v>91</v>
      </c>
      <c r="E165" s="29" t="n">
        <v>1</v>
      </c>
      <c r="F165" s="30"/>
      <c r="G165" s="28" t="s">
        <v>92</v>
      </c>
      <c r="H165" s="31"/>
      <c r="I165" s="31"/>
      <c r="J165" s="29"/>
      <c r="K165" s="28" t="s">
        <v>93</v>
      </c>
      <c r="L165" s="32"/>
      <c r="M165" s="31"/>
      <c r="N165" s="28" t="s">
        <v>94</v>
      </c>
      <c r="O165" s="31"/>
      <c r="P165" s="33" t="n">
        <f aca="false">IF(AND(A165&lt;&gt;"",COUNT(F165,H165,I165,J165)=4),1,0)</f>
        <v>0</v>
      </c>
      <c r="Q165" s="34" t="str">
        <f aca="false">IF($P165=1,IF(D165="100ml",1/IF(N(E165)&gt;0,E165,1),1),"")</f>
        <v/>
      </c>
      <c r="R165" s="35" t="str">
        <f aca="false">IF($P165=1,ROUND(IF(G165="kcal",F165*KCAL_KJ,F165)*Q165,9),"")</f>
        <v/>
      </c>
      <c r="S165" s="36" t="str">
        <f aca="false">IF($P165=1,ROUND(H165*Q165,9),"")</f>
        <v/>
      </c>
      <c r="T165" s="36" t="str">
        <f aca="false">IF($P165=1,ROUND(I165*Q165,9),"")</f>
        <v/>
      </c>
      <c r="U165" s="35" t="str">
        <f aca="false">IF($P165=1,ROUND(IF(K165="mg sodium",J165,J165*SALT_NA)*Q165,9),"")</f>
        <v/>
      </c>
      <c r="V165" s="36" t="str">
        <f aca="false">IF($P165=1,ROUND(N(M165)*Q165,9),"")</f>
        <v/>
      </c>
      <c r="W165" s="36" t="str">
        <f aca="false">IF($P165=1,ROUND(N(O165)*Q165,9),"")</f>
        <v/>
      </c>
      <c r="X165" s="33" t="str">
        <f aca="false">IF($P165=1,COUNTIF(Tbl_Energy,"&lt;"&amp;R165),"")</f>
        <v/>
      </c>
      <c r="Y165" s="33" t="str">
        <f aca="false">IF($P165=1,COUNTIF(Tbl_SatFat,"&lt;"&amp;S165),"")</f>
        <v/>
      </c>
      <c r="Z165" s="33" t="str">
        <f aca="false">IF($P165=1,COUNTIF(Tbl_Sugar,"&lt;"&amp;T165),"")</f>
        <v/>
      </c>
      <c r="AA165" s="33" t="str">
        <f aca="false">IF($P165=1,COUNTIF(Tbl_Sodium,"&lt;"&amp;U165),"")</f>
        <v/>
      </c>
      <c r="AB165" s="33" t="str">
        <f aca="false">IF($P165=1,X165+Y165+Z165+AA165,"")</f>
        <v/>
      </c>
      <c r="AC165" s="33" t="str">
        <f aca="false">IF($P165=1,IF(N(L165)&gt;80,5,IF(N(L165)&gt;60,2,IF(N(L165)&gt;40,1,0))),"")</f>
        <v/>
      </c>
      <c r="AD165" s="33" t="str">
        <f aca="false">IF($P165=1,IF(N165="NSP",COUNTIF(Tbl_NSP,"&lt;"&amp;V165),COUNTIF(Tbl_AOAC,"&lt;"&amp;V165)),"")</f>
        <v/>
      </c>
      <c r="AE165" s="33" t="str">
        <f aca="false">IF($P165=1,COUNTIF(Tbl_Protein,"&lt;"&amp;W165),"")</f>
        <v/>
      </c>
      <c r="AF165" s="33" t="str">
        <f aca="false">IF($P165=1,IF(AND(AB165&gt;=Protein_Cap,AC165&lt;FVN_Max),"No","Yes"),"")</f>
        <v/>
      </c>
      <c r="AG165" s="33" t="str">
        <f aca="false">IF($P165=1,AB165-AC165-AD165-IF(AF165="Yes",AE165,0),"")</f>
        <v/>
      </c>
      <c r="AH165" s="33" t="str">
        <f aca="false">IF($P165=1,IF(C165="Drink",Thr_Drink,Thr_Food),"")</f>
        <v/>
      </c>
      <c r="AI165" s="37" t="str">
        <f aca="false">IF($P165=1,IF(AG165&gt;=AH165,"HFSS","Not HFSS"),"")</f>
        <v/>
      </c>
      <c r="AJ165" s="33" t="str">
        <f aca="false">IF($P165=1,IF(AI165="HFSS",AG165-AH165+1,""),"")</f>
        <v/>
      </c>
      <c r="AK165" s="37" t="str">
        <f aca="false">IF($P165=1,IF(AI165="Not HFSS",AH165-1-AG165,""),"")</f>
        <v/>
      </c>
      <c r="AL165" s="38" t="str">
        <f aca="false">IF($P165=1,IF(AND(AF165="No",AB165&lt;=Protein_Cap+1,AE165&gt;0),"Yes: lose "&amp;(AB165-Protein_Cap+1)&amp;" A point"&amp;IF(AB165-Protein_Cap+1&gt;1,"s",""),""),"")</f>
        <v/>
      </c>
      <c r="AM165" s="39" t="str">
        <f aca="false">IF($P165=1,IF(X165=0,"",(R165-INDEX(Tbl_Energy,X165))/R165),"")</f>
        <v/>
      </c>
      <c r="AN165" s="39" t="str">
        <f aca="false">IF($P165=1,IF(Y165=0,"",(S165-INDEX(Tbl_SatFat,Y165))/S165),"")</f>
        <v/>
      </c>
      <c r="AO165" s="39" t="str">
        <f aca="false">IF($P165=1,IF(Z165=0,"",(T165-INDEX(Tbl_Sugar,Z165))/T165),"")</f>
        <v/>
      </c>
      <c r="AP165" s="39" t="str">
        <f aca="false">IF($P165=1,IF(AA165=0,"",(U165-INDEX(Tbl_Sodium,AA165))/U165),"")</f>
        <v/>
      </c>
      <c r="AQ165" s="38" t="str">
        <f aca="false">IF($P165=1,IF(COUNT(AM165:AP165)=0,"",INDEX($AM$12:$AP$12,MATCH(MIN(AM165:AP165),AM165:AP165,0))&amp;": cut "&amp;TEXT(MIN(AM165:AP165),"0.0%")),"")</f>
        <v/>
      </c>
    </row>
    <row r="166" customFormat="false" ht="15" hidden="false" customHeight="false" outlineLevel="0" collapsed="false">
      <c r="A166" s="27"/>
      <c r="B166" s="27"/>
      <c r="C166" s="28" t="s">
        <v>90</v>
      </c>
      <c r="D166" s="28" t="s">
        <v>91</v>
      </c>
      <c r="E166" s="29" t="n">
        <v>1</v>
      </c>
      <c r="F166" s="30"/>
      <c r="G166" s="28" t="s">
        <v>92</v>
      </c>
      <c r="H166" s="31"/>
      <c r="I166" s="31"/>
      <c r="J166" s="29"/>
      <c r="K166" s="28" t="s">
        <v>93</v>
      </c>
      <c r="L166" s="32"/>
      <c r="M166" s="31"/>
      <c r="N166" s="28" t="s">
        <v>94</v>
      </c>
      <c r="O166" s="31"/>
      <c r="P166" s="33" t="n">
        <f aca="false">IF(AND(A166&lt;&gt;"",COUNT(F166,H166,I166,J166)=4),1,0)</f>
        <v>0</v>
      </c>
      <c r="Q166" s="34" t="str">
        <f aca="false">IF($P166=1,IF(D166="100ml",1/IF(N(E166)&gt;0,E166,1),1),"")</f>
        <v/>
      </c>
      <c r="R166" s="35" t="str">
        <f aca="false">IF($P166=1,ROUND(IF(G166="kcal",F166*KCAL_KJ,F166)*Q166,9),"")</f>
        <v/>
      </c>
      <c r="S166" s="36" t="str">
        <f aca="false">IF($P166=1,ROUND(H166*Q166,9),"")</f>
        <v/>
      </c>
      <c r="T166" s="36" t="str">
        <f aca="false">IF($P166=1,ROUND(I166*Q166,9),"")</f>
        <v/>
      </c>
      <c r="U166" s="35" t="str">
        <f aca="false">IF($P166=1,ROUND(IF(K166="mg sodium",J166,J166*SALT_NA)*Q166,9),"")</f>
        <v/>
      </c>
      <c r="V166" s="36" t="str">
        <f aca="false">IF($P166=1,ROUND(N(M166)*Q166,9),"")</f>
        <v/>
      </c>
      <c r="W166" s="36" t="str">
        <f aca="false">IF($P166=1,ROUND(N(O166)*Q166,9),"")</f>
        <v/>
      </c>
      <c r="X166" s="33" t="str">
        <f aca="false">IF($P166=1,COUNTIF(Tbl_Energy,"&lt;"&amp;R166),"")</f>
        <v/>
      </c>
      <c r="Y166" s="33" t="str">
        <f aca="false">IF($P166=1,COUNTIF(Tbl_SatFat,"&lt;"&amp;S166),"")</f>
        <v/>
      </c>
      <c r="Z166" s="33" t="str">
        <f aca="false">IF($P166=1,COUNTIF(Tbl_Sugar,"&lt;"&amp;T166),"")</f>
        <v/>
      </c>
      <c r="AA166" s="33" t="str">
        <f aca="false">IF($P166=1,COUNTIF(Tbl_Sodium,"&lt;"&amp;U166),"")</f>
        <v/>
      </c>
      <c r="AB166" s="33" t="str">
        <f aca="false">IF($P166=1,X166+Y166+Z166+AA166,"")</f>
        <v/>
      </c>
      <c r="AC166" s="33" t="str">
        <f aca="false">IF($P166=1,IF(N(L166)&gt;80,5,IF(N(L166)&gt;60,2,IF(N(L166)&gt;40,1,0))),"")</f>
        <v/>
      </c>
      <c r="AD166" s="33" t="str">
        <f aca="false">IF($P166=1,IF(N166="NSP",COUNTIF(Tbl_NSP,"&lt;"&amp;V166),COUNTIF(Tbl_AOAC,"&lt;"&amp;V166)),"")</f>
        <v/>
      </c>
      <c r="AE166" s="33" t="str">
        <f aca="false">IF($P166=1,COUNTIF(Tbl_Protein,"&lt;"&amp;W166),"")</f>
        <v/>
      </c>
      <c r="AF166" s="33" t="str">
        <f aca="false">IF($P166=1,IF(AND(AB166&gt;=Protein_Cap,AC166&lt;FVN_Max),"No","Yes"),"")</f>
        <v/>
      </c>
      <c r="AG166" s="33" t="str">
        <f aca="false">IF($P166=1,AB166-AC166-AD166-IF(AF166="Yes",AE166,0),"")</f>
        <v/>
      </c>
      <c r="AH166" s="33" t="str">
        <f aca="false">IF($P166=1,IF(C166="Drink",Thr_Drink,Thr_Food),"")</f>
        <v/>
      </c>
      <c r="AI166" s="37" t="str">
        <f aca="false">IF($P166=1,IF(AG166&gt;=AH166,"HFSS","Not HFSS"),"")</f>
        <v/>
      </c>
      <c r="AJ166" s="33" t="str">
        <f aca="false">IF($P166=1,IF(AI166="HFSS",AG166-AH166+1,""),"")</f>
        <v/>
      </c>
      <c r="AK166" s="37" t="str">
        <f aca="false">IF($P166=1,IF(AI166="Not HFSS",AH166-1-AG166,""),"")</f>
        <v/>
      </c>
      <c r="AL166" s="38" t="str">
        <f aca="false">IF($P166=1,IF(AND(AF166="No",AB166&lt;=Protein_Cap+1,AE166&gt;0),"Yes: lose "&amp;(AB166-Protein_Cap+1)&amp;" A point"&amp;IF(AB166-Protein_Cap+1&gt;1,"s",""),""),"")</f>
        <v/>
      </c>
      <c r="AM166" s="39" t="str">
        <f aca="false">IF($P166=1,IF(X166=0,"",(R166-INDEX(Tbl_Energy,X166))/R166),"")</f>
        <v/>
      </c>
      <c r="AN166" s="39" t="str">
        <f aca="false">IF($P166=1,IF(Y166=0,"",(S166-INDEX(Tbl_SatFat,Y166))/S166),"")</f>
        <v/>
      </c>
      <c r="AO166" s="39" t="str">
        <f aca="false">IF($P166=1,IF(Z166=0,"",(T166-INDEX(Tbl_Sugar,Z166))/T166),"")</f>
        <v/>
      </c>
      <c r="AP166" s="39" t="str">
        <f aca="false">IF($P166=1,IF(AA166=0,"",(U166-INDEX(Tbl_Sodium,AA166))/U166),"")</f>
        <v/>
      </c>
      <c r="AQ166" s="38" t="str">
        <f aca="false">IF($P166=1,IF(COUNT(AM166:AP166)=0,"",INDEX($AM$12:$AP$12,MATCH(MIN(AM166:AP166),AM166:AP166,0))&amp;": cut "&amp;TEXT(MIN(AM166:AP166),"0.0%")),"")</f>
        <v/>
      </c>
    </row>
    <row r="167" customFormat="false" ht="15" hidden="false" customHeight="false" outlineLevel="0" collapsed="false">
      <c r="A167" s="27"/>
      <c r="B167" s="27"/>
      <c r="C167" s="28" t="s">
        <v>90</v>
      </c>
      <c r="D167" s="28" t="s">
        <v>91</v>
      </c>
      <c r="E167" s="29" t="n">
        <v>1</v>
      </c>
      <c r="F167" s="30"/>
      <c r="G167" s="28" t="s">
        <v>92</v>
      </c>
      <c r="H167" s="31"/>
      <c r="I167" s="31"/>
      <c r="J167" s="29"/>
      <c r="K167" s="28" t="s">
        <v>93</v>
      </c>
      <c r="L167" s="32"/>
      <c r="M167" s="31"/>
      <c r="N167" s="28" t="s">
        <v>94</v>
      </c>
      <c r="O167" s="31"/>
      <c r="P167" s="33" t="n">
        <f aca="false">IF(AND(A167&lt;&gt;"",COUNT(F167,H167,I167,J167)=4),1,0)</f>
        <v>0</v>
      </c>
      <c r="Q167" s="34" t="str">
        <f aca="false">IF($P167=1,IF(D167="100ml",1/IF(N(E167)&gt;0,E167,1),1),"")</f>
        <v/>
      </c>
      <c r="R167" s="35" t="str">
        <f aca="false">IF($P167=1,ROUND(IF(G167="kcal",F167*KCAL_KJ,F167)*Q167,9),"")</f>
        <v/>
      </c>
      <c r="S167" s="36" t="str">
        <f aca="false">IF($P167=1,ROUND(H167*Q167,9),"")</f>
        <v/>
      </c>
      <c r="T167" s="36" t="str">
        <f aca="false">IF($P167=1,ROUND(I167*Q167,9),"")</f>
        <v/>
      </c>
      <c r="U167" s="35" t="str">
        <f aca="false">IF($P167=1,ROUND(IF(K167="mg sodium",J167,J167*SALT_NA)*Q167,9),"")</f>
        <v/>
      </c>
      <c r="V167" s="36" t="str">
        <f aca="false">IF($P167=1,ROUND(N(M167)*Q167,9),"")</f>
        <v/>
      </c>
      <c r="W167" s="36" t="str">
        <f aca="false">IF($P167=1,ROUND(N(O167)*Q167,9),"")</f>
        <v/>
      </c>
      <c r="X167" s="33" t="str">
        <f aca="false">IF($P167=1,COUNTIF(Tbl_Energy,"&lt;"&amp;R167),"")</f>
        <v/>
      </c>
      <c r="Y167" s="33" t="str">
        <f aca="false">IF($P167=1,COUNTIF(Tbl_SatFat,"&lt;"&amp;S167),"")</f>
        <v/>
      </c>
      <c r="Z167" s="33" t="str">
        <f aca="false">IF($P167=1,COUNTIF(Tbl_Sugar,"&lt;"&amp;T167),"")</f>
        <v/>
      </c>
      <c r="AA167" s="33" t="str">
        <f aca="false">IF($P167=1,COUNTIF(Tbl_Sodium,"&lt;"&amp;U167),"")</f>
        <v/>
      </c>
      <c r="AB167" s="33" t="str">
        <f aca="false">IF($P167=1,X167+Y167+Z167+AA167,"")</f>
        <v/>
      </c>
      <c r="AC167" s="33" t="str">
        <f aca="false">IF($P167=1,IF(N(L167)&gt;80,5,IF(N(L167)&gt;60,2,IF(N(L167)&gt;40,1,0))),"")</f>
        <v/>
      </c>
      <c r="AD167" s="33" t="str">
        <f aca="false">IF($P167=1,IF(N167="NSP",COUNTIF(Tbl_NSP,"&lt;"&amp;V167),COUNTIF(Tbl_AOAC,"&lt;"&amp;V167)),"")</f>
        <v/>
      </c>
      <c r="AE167" s="33" t="str">
        <f aca="false">IF($P167=1,COUNTIF(Tbl_Protein,"&lt;"&amp;W167),"")</f>
        <v/>
      </c>
      <c r="AF167" s="33" t="str">
        <f aca="false">IF($P167=1,IF(AND(AB167&gt;=Protein_Cap,AC167&lt;FVN_Max),"No","Yes"),"")</f>
        <v/>
      </c>
      <c r="AG167" s="33" t="str">
        <f aca="false">IF($P167=1,AB167-AC167-AD167-IF(AF167="Yes",AE167,0),"")</f>
        <v/>
      </c>
      <c r="AH167" s="33" t="str">
        <f aca="false">IF($P167=1,IF(C167="Drink",Thr_Drink,Thr_Food),"")</f>
        <v/>
      </c>
      <c r="AI167" s="37" t="str">
        <f aca="false">IF($P167=1,IF(AG167&gt;=AH167,"HFSS","Not HFSS"),"")</f>
        <v/>
      </c>
      <c r="AJ167" s="33" t="str">
        <f aca="false">IF($P167=1,IF(AI167="HFSS",AG167-AH167+1,""),"")</f>
        <v/>
      </c>
      <c r="AK167" s="37" t="str">
        <f aca="false">IF($P167=1,IF(AI167="Not HFSS",AH167-1-AG167,""),"")</f>
        <v/>
      </c>
      <c r="AL167" s="38" t="str">
        <f aca="false">IF($P167=1,IF(AND(AF167="No",AB167&lt;=Protein_Cap+1,AE167&gt;0),"Yes: lose "&amp;(AB167-Protein_Cap+1)&amp;" A point"&amp;IF(AB167-Protein_Cap+1&gt;1,"s",""),""),"")</f>
        <v/>
      </c>
      <c r="AM167" s="39" t="str">
        <f aca="false">IF($P167=1,IF(X167=0,"",(R167-INDEX(Tbl_Energy,X167))/R167),"")</f>
        <v/>
      </c>
      <c r="AN167" s="39" t="str">
        <f aca="false">IF($P167=1,IF(Y167=0,"",(S167-INDEX(Tbl_SatFat,Y167))/S167),"")</f>
        <v/>
      </c>
      <c r="AO167" s="39" t="str">
        <f aca="false">IF($P167=1,IF(Z167=0,"",(T167-INDEX(Tbl_Sugar,Z167))/T167),"")</f>
        <v/>
      </c>
      <c r="AP167" s="39" t="str">
        <f aca="false">IF($P167=1,IF(AA167=0,"",(U167-INDEX(Tbl_Sodium,AA167))/U167),"")</f>
        <v/>
      </c>
      <c r="AQ167" s="38" t="str">
        <f aca="false">IF($P167=1,IF(COUNT(AM167:AP167)=0,"",INDEX($AM$12:$AP$12,MATCH(MIN(AM167:AP167),AM167:AP167,0))&amp;": cut "&amp;TEXT(MIN(AM167:AP167),"0.0%")),"")</f>
        <v/>
      </c>
    </row>
    <row r="168" customFormat="false" ht="15" hidden="false" customHeight="false" outlineLevel="0" collapsed="false">
      <c r="A168" s="27"/>
      <c r="B168" s="27"/>
      <c r="C168" s="28" t="s">
        <v>90</v>
      </c>
      <c r="D168" s="28" t="s">
        <v>91</v>
      </c>
      <c r="E168" s="29" t="n">
        <v>1</v>
      </c>
      <c r="F168" s="30"/>
      <c r="G168" s="28" t="s">
        <v>92</v>
      </c>
      <c r="H168" s="31"/>
      <c r="I168" s="31"/>
      <c r="J168" s="29"/>
      <c r="K168" s="28" t="s">
        <v>93</v>
      </c>
      <c r="L168" s="32"/>
      <c r="M168" s="31"/>
      <c r="N168" s="28" t="s">
        <v>94</v>
      </c>
      <c r="O168" s="31"/>
      <c r="P168" s="33" t="n">
        <f aca="false">IF(AND(A168&lt;&gt;"",COUNT(F168,H168,I168,J168)=4),1,0)</f>
        <v>0</v>
      </c>
      <c r="Q168" s="34" t="str">
        <f aca="false">IF($P168=1,IF(D168="100ml",1/IF(N(E168)&gt;0,E168,1),1),"")</f>
        <v/>
      </c>
      <c r="R168" s="35" t="str">
        <f aca="false">IF($P168=1,ROUND(IF(G168="kcal",F168*KCAL_KJ,F168)*Q168,9),"")</f>
        <v/>
      </c>
      <c r="S168" s="36" t="str">
        <f aca="false">IF($P168=1,ROUND(H168*Q168,9),"")</f>
        <v/>
      </c>
      <c r="T168" s="36" t="str">
        <f aca="false">IF($P168=1,ROUND(I168*Q168,9),"")</f>
        <v/>
      </c>
      <c r="U168" s="35" t="str">
        <f aca="false">IF($P168=1,ROUND(IF(K168="mg sodium",J168,J168*SALT_NA)*Q168,9),"")</f>
        <v/>
      </c>
      <c r="V168" s="36" t="str">
        <f aca="false">IF($P168=1,ROUND(N(M168)*Q168,9),"")</f>
        <v/>
      </c>
      <c r="W168" s="36" t="str">
        <f aca="false">IF($P168=1,ROUND(N(O168)*Q168,9),"")</f>
        <v/>
      </c>
      <c r="X168" s="33" t="str">
        <f aca="false">IF($P168=1,COUNTIF(Tbl_Energy,"&lt;"&amp;R168),"")</f>
        <v/>
      </c>
      <c r="Y168" s="33" t="str">
        <f aca="false">IF($P168=1,COUNTIF(Tbl_SatFat,"&lt;"&amp;S168),"")</f>
        <v/>
      </c>
      <c r="Z168" s="33" t="str">
        <f aca="false">IF($P168=1,COUNTIF(Tbl_Sugar,"&lt;"&amp;T168),"")</f>
        <v/>
      </c>
      <c r="AA168" s="33" t="str">
        <f aca="false">IF($P168=1,COUNTIF(Tbl_Sodium,"&lt;"&amp;U168),"")</f>
        <v/>
      </c>
      <c r="AB168" s="33" t="str">
        <f aca="false">IF($P168=1,X168+Y168+Z168+AA168,"")</f>
        <v/>
      </c>
      <c r="AC168" s="33" t="str">
        <f aca="false">IF($P168=1,IF(N(L168)&gt;80,5,IF(N(L168)&gt;60,2,IF(N(L168)&gt;40,1,0))),"")</f>
        <v/>
      </c>
      <c r="AD168" s="33" t="str">
        <f aca="false">IF($P168=1,IF(N168="NSP",COUNTIF(Tbl_NSP,"&lt;"&amp;V168),COUNTIF(Tbl_AOAC,"&lt;"&amp;V168)),"")</f>
        <v/>
      </c>
      <c r="AE168" s="33" t="str">
        <f aca="false">IF($P168=1,COUNTIF(Tbl_Protein,"&lt;"&amp;W168),"")</f>
        <v/>
      </c>
      <c r="AF168" s="33" t="str">
        <f aca="false">IF($P168=1,IF(AND(AB168&gt;=Protein_Cap,AC168&lt;FVN_Max),"No","Yes"),"")</f>
        <v/>
      </c>
      <c r="AG168" s="33" t="str">
        <f aca="false">IF($P168=1,AB168-AC168-AD168-IF(AF168="Yes",AE168,0),"")</f>
        <v/>
      </c>
      <c r="AH168" s="33" t="str">
        <f aca="false">IF($P168=1,IF(C168="Drink",Thr_Drink,Thr_Food),"")</f>
        <v/>
      </c>
      <c r="AI168" s="37" t="str">
        <f aca="false">IF($P168=1,IF(AG168&gt;=AH168,"HFSS","Not HFSS"),"")</f>
        <v/>
      </c>
      <c r="AJ168" s="33" t="str">
        <f aca="false">IF($P168=1,IF(AI168="HFSS",AG168-AH168+1,""),"")</f>
        <v/>
      </c>
      <c r="AK168" s="37" t="str">
        <f aca="false">IF($P168=1,IF(AI168="Not HFSS",AH168-1-AG168,""),"")</f>
        <v/>
      </c>
      <c r="AL168" s="38" t="str">
        <f aca="false">IF($P168=1,IF(AND(AF168="No",AB168&lt;=Protein_Cap+1,AE168&gt;0),"Yes: lose "&amp;(AB168-Protein_Cap+1)&amp;" A point"&amp;IF(AB168-Protein_Cap+1&gt;1,"s",""),""),"")</f>
        <v/>
      </c>
      <c r="AM168" s="39" t="str">
        <f aca="false">IF($P168=1,IF(X168=0,"",(R168-INDEX(Tbl_Energy,X168))/R168),"")</f>
        <v/>
      </c>
      <c r="AN168" s="39" t="str">
        <f aca="false">IF($P168=1,IF(Y168=0,"",(S168-INDEX(Tbl_SatFat,Y168))/S168),"")</f>
        <v/>
      </c>
      <c r="AO168" s="39" t="str">
        <f aca="false">IF($P168=1,IF(Z168=0,"",(T168-INDEX(Tbl_Sugar,Z168))/T168),"")</f>
        <v/>
      </c>
      <c r="AP168" s="39" t="str">
        <f aca="false">IF($P168=1,IF(AA168=0,"",(U168-INDEX(Tbl_Sodium,AA168))/U168),"")</f>
        <v/>
      </c>
      <c r="AQ168" s="38" t="str">
        <f aca="false">IF($P168=1,IF(COUNT(AM168:AP168)=0,"",INDEX($AM$12:$AP$12,MATCH(MIN(AM168:AP168),AM168:AP168,0))&amp;": cut "&amp;TEXT(MIN(AM168:AP168),"0.0%")),"")</f>
        <v/>
      </c>
    </row>
    <row r="169" customFormat="false" ht="15" hidden="false" customHeight="false" outlineLevel="0" collapsed="false">
      <c r="A169" s="27"/>
      <c r="B169" s="27"/>
      <c r="C169" s="28" t="s">
        <v>90</v>
      </c>
      <c r="D169" s="28" t="s">
        <v>91</v>
      </c>
      <c r="E169" s="29" t="n">
        <v>1</v>
      </c>
      <c r="F169" s="30"/>
      <c r="G169" s="28" t="s">
        <v>92</v>
      </c>
      <c r="H169" s="31"/>
      <c r="I169" s="31"/>
      <c r="J169" s="29"/>
      <c r="K169" s="28" t="s">
        <v>93</v>
      </c>
      <c r="L169" s="32"/>
      <c r="M169" s="31"/>
      <c r="N169" s="28" t="s">
        <v>94</v>
      </c>
      <c r="O169" s="31"/>
      <c r="P169" s="33" t="n">
        <f aca="false">IF(AND(A169&lt;&gt;"",COUNT(F169,H169,I169,J169)=4),1,0)</f>
        <v>0</v>
      </c>
      <c r="Q169" s="34" t="str">
        <f aca="false">IF($P169=1,IF(D169="100ml",1/IF(N(E169)&gt;0,E169,1),1),"")</f>
        <v/>
      </c>
      <c r="R169" s="35" t="str">
        <f aca="false">IF($P169=1,ROUND(IF(G169="kcal",F169*KCAL_KJ,F169)*Q169,9),"")</f>
        <v/>
      </c>
      <c r="S169" s="36" t="str">
        <f aca="false">IF($P169=1,ROUND(H169*Q169,9),"")</f>
        <v/>
      </c>
      <c r="T169" s="36" t="str">
        <f aca="false">IF($P169=1,ROUND(I169*Q169,9),"")</f>
        <v/>
      </c>
      <c r="U169" s="35" t="str">
        <f aca="false">IF($P169=1,ROUND(IF(K169="mg sodium",J169,J169*SALT_NA)*Q169,9),"")</f>
        <v/>
      </c>
      <c r="V169" s="36" t="str">
        <f aca="false">IF($P169=1,ROUND(N(M169)*Q169,9),"")</f>
        <v/>
      </c>
      <c r="W169" s="36" t="str">
        <f aca="false">IF($P169=1,ROUND(N(O169)*Q169,9),"")</f>
        <v/>
      </c>
      <c r="X169" s="33" t="str">
        <f aca="false">IF($P169=1,COUNTIF(Tbl_Energy,"&lt;"&amp;R169),"")</f>
        <v/>
      </c>
      <c r="Y169" s="33" t="str">
        <f aca="false">IF($P169=1,COUNTIF(Tbl_SatFat,"&lt;"&amp;S169),"")</f>
        <v/>
      </c>
      <c r="Z169" s="33" t="str">
        <f aca="false">IF($P169=1,COUNTIF(Tbl_Sugar,"&lt;"&amp;T169),"")</f>
        <v/>
      </c>
      <c r="AA169" s="33" t="str">
        <f aca="false">IF($P169=1,COUNTIF(Tbl_Sodium,"&lt;"&amp;U169),"")</f>
        <v/>
      </c>
      <c r="AB169" s="33" t="str">
        <f aca="false">IF($P169=1,X169+Y169+Z169+AA169,"")</f>
        <v/>
      </c>
      <c r="AC169" s="33" t="str">
        <f aca="false">IF($P169=1,IF(N(L169)&gt;80,5,IF(N(L169)&gt;60,2,IF(N(L169)&gt;40,1,0))),"")</f>
        <v/>
      </c>
      <c r="AD169" s="33" t="str">
        <f aca="false">IF($P169=1,IF(N169="NSP",COUNTIF(Tbl_NSP,"&lt;"&amp;V169),COUNTIF(Tbl_AOAC,"&lt;"&amp;V169)),"")</f>
        <v/>
      </c>
      <c r="AE169" s="33" t="str">
        <f aca="false">IF($P169=1,COUNTIF(Tbl_Protein,"&lt;"&amp;W169),"")</f>
        <v/>
      </c>
      <c r="AF169" s="33" t="str">
        <f aca="false">IF($P169=1,IF(AND(AB169&gt;=Protein_Cap,AC169&lt;FVN_Max),"No","Yes"),"")</f>
        <v/>
      </c>
      <c r="AG169" s="33" t="str">
        <f aca="false">IF($P169=1,AB169-AC169-AD169-IF(AF169="Yes",AE169,0),"")</f>
        <v/>
      </c>
      <c r="AH169" s="33" t="str">
        <f aca="false">IF($P169=1,IF(C169="Drink",Thr_Drink,Thr_Food),"")</f>
        <v/>
      </c>
      <c r="AI169" s="37" t="str">
        <f aca="false">IF($P169=1,IF(AG169&gt;=AH169,"HFSS","Not HFSS"),"")</f>
        <v/>
      </c>
      <c r="AJ169" s="33" t="str">
        <f aca="false">IF($P169=1,IF(AI169="HFSS",AG169-AH169+1,""),"")</f>
        <v/>
      </c>
      <c r="AK169" s="37" t="str">
        <f aca="false">IF($P169=1,IF(AI169="Not HFSS",AH169-1-AG169,""),"")</f>
        <v/>
      </c>
      <c r="AL169" s="38" t="str">
        <f aca="false">IF($P169=1,IF(AND(AF169="No",AB169&lt;=Protein_Cap+1,AE169&gt;0),"Yes: lose "&amp;(AB169-Protein_Cap+1)&amp;" A point"&amp;IF(AB169-Protein_Cap+1&gt;1,"s",""),""),"")</f>
        <v/>
      </c>
      <c r="AM169" s="39" t="str">
        <f aca="false">IF($P169=1,IF(X169=0,"",(R169-INDEX(Tbl_Energy,X169))/R169),"")</f>
        <v/>
      </c>
      <c r="AN169" s="39" t="str">
        <f aca="false">IF($P169=1,IF(Y169=0,"",(S169-INDEX(Tbl_SatFat,Y169))/S169),"")</f>
        <v/>
      </c>
      <c r="AO169" s="39" t="str">
        <f aca="false">IF($P169=1,IF(Z169=0,"",(T169-INDEX(Tbl_Sugar,Z169))/T169),"")</f>
        <v/>
      </c>
      <c r="AP169" s="39" t="str">
        <f aca="false">IF($P169=1,IF(AA169=0,"",(U169-INDEX(Tbl_Sodium,AA169))/U169),"")</f>
        <v/>
      </c>
      <c r="AQ169" s="38" t="str">
        <f aca="false">IF($P169=1,IF(COUNT(AM169:AP169)=0,"",INDEX($AM$12:$AP$12,MATCH(MIN(AM169:AP169),AM169:AP169,0))&amp;": cut "&amp;TEXT(MIN(AM169:AP169),"0.0%")),"")</f>
        <v/>
      </c>
    </row>
    <row r="170" customFormat="false" ht="15" hidden="false" customHeight="false" outlineLevel="0" collapsed="false">
      <c r="A170" s="27"/>
      <c r="B170" s="27"/>
      <c r="C170" s="28" t="s">
        <v>90</v>
      </c>
      <c r="D170" s="28" t="s">
        <v>91</v>
      </c>
      <c r="E170" s="29" t="n">
        <v>1</v>
      </c>
      <c r="F170" s="30"/>
      <c r="G170" s="28" t="s">
        <v>92</v>
      </c>
      <c r="H170" s="31"/>
      <c r="I170" s="31"/>
      <c r="J170" s="29"/>
      <c r="K170" s="28" t="s">
        <v>93</v>
      </c>
      <c r="L170" s="32"/>
      <c r="M170" s="31"/>
      <c r="N170" s="28" t="s">
        <v>94</v>
      </c>
      <c r="O170" s="31"/>
      <c r="P170" s="33" t="n">
        <f aca="false">IF(AND(A170&lt;&gt;"",COUNT(F170,H170,I170,J170)=4),1,0)</f>
        <v>0</v>
      </c>
      <c r="Q170" s="34" t="str">
        <f aca="false">IF($P170=1,IF(D170="100ml",1/IF(N(E170)&gt;0,E170,1),1),"")</f>
        <v/>
      </c>
      <c r="R170" s="35" t="str">
        <f aca="false">IF($P170=1,ROUND(IF(G170="kcal",F170*KCAL_KJ,F170)*Q170,9),"")</f>
        <v/>
      </c>
      <c r="S170" s="36" t="str">
        <f aca="false">IF($P170=1,ROUND(H170*Q170,9),"")</f>
        <v/>
      </c>
      <c r="T170" s="36" t="str">
        <f aca="false">IF($P170=1,ROUND(I170*Q170,9),"")</f>
        <v/>
      </c>
      <c r="U170" s="35" t="str">
        <f aca="false">IF($P170=1,ROUND(IF(K170="mg sodium",J170,J170*SALT_NA)*Q170,9),"")</f>
        <v/>
      </c>
      <c r="V170" s="36" t="str">
        <f aca="false">IF($P170=1,ROUND(N(M170)*Q170,9),"")</f>
        <v/>
      </c>
      <c r="W170" s="36" t="str">
        <f aca="false">IF($P170=1,ROUND(N(O170)*Q170,9),"")</f>
        <v/>
      </c>
      <c r="X170" s="33" t="str">
        <f aca="false">IF($P170=1,COUNTIF(Tbl_Energy,"&lt;"&amp;R170),"")</f>
        <v/>
      </c>
      <c r="Y170" s="33" t="str">
        <f aca="false">IF($P170=1,COUNTIF(Tbl_SatFat,"&lt;"&amp;S170),"")</f>
        <v/>
      </c>
      <c r="Z170" s="33" t="str">
        <f aca="false">IF($P170=1,COUNTIF(Tbl_Sugar,"&lt;"&amp;T170),"")</f>
        <v/>
      </c>
      <c r="AA170" s="33" t="str">
        <f aca="false">IF($P170=1,COUNTIF(Tbl_Sodium,"&lt;"&amp;U170),"")</f>
        <v/>
      </c>
      <c r="AB170" s="33" t="str">
        <f aca="false">IF($P170=1,X170+Y170+Z170+AA170,"")</f>
        <v/>
      </c>
      <c r="AC170" s="33" t="str">
        <f aca="false">IF($P170=1,IF(N(L170)&gt;80,5,IF(N(L170)&gt;60,2,IF(N(L170)&gt;40,1,0))),"")</f>
        <v/>
      </c>
      <c r="AD170" s="33" t="str">
        <f aca="false">IF($P170=1,IF(N170="NSP",COUNTIF(Tbl_NSP,"&lt;"&amp;V170),COUNTIF(Tbl_AOAC,"&lt;"&amp;V170)),"")</f>
        <v/>
      </c>
      <c r="AE170" s="33" t="str">
        <f aca="false">IF($P170=1,COUNTIF(Tbl_Protein,"&lt;"&amp;W170),"")</f>
        <v/>
      </c>
      <c r="AF170" s="33" t="str">
        <f aca="false">IF($P170=1,IF(AND(AB170&gt;=Protein_Cap,AC170&lt;FVN_Max),"No","Yes"),"")</f>
        <v/>
      </c>
      <c r="AG170" s="33" t="str">
        <f aca="false">IF($P170=1,AB170-AC170-AD170-IF(AF170="Yes",AE170,0),"")</f>
        <v/>
      </c>
      <c r="AH170" s="33" t="str">
        <f aca="false">IF($P170=1,IF(C170="Drink",Thr_Drink,Thr_Food),"")</f>
        <v/>
      </c>
      <c r="AI170" s="37" t="str">
        <f aca="false">IF($P170=1,IF(AG170&gt;=AH170,"HFSS","Not HFSS"),"")</f>
        <v/>
      </c>
      <c r="AJ170" s="33" t="str">
        <f aca="false">IF($P170=1,IF(AI170="HFSS",AG170-AH170+1,""),"")</f>
        <v/>
      </c>
      <c r="AK170" s="37" t="str">
        <f aca="false">IF($P170=1,IF(AI170="Not HFSS",AH170-1-AG170,""),"")</f>
        <v/>
      </c>
      <c r="AL170" s="38" t="str">
        <f aca="false">IF($P170=1,IF(AND(AF170="No",AB170&lt;=Protein_Cap+1,AE170&gt;0),"Yes: lose "&amp;(AB170-Protein_Cap+1)&amp;" A point"&amp;IF(AB170-Protein_Cap+1&gt;1,"s",""),""),"")</f>
        <v/>
      </c>
      <c r="AM170" s="39" t="str">
        <f aca="false">IF($P170=1,IF(X170=0,"",(R170-INDEX(Tbl_Energy,X170))/R170),"")</f>
        <v/>
      </c>
      <c r="AN170" s="39" t="str">
        <f aca="false">IF($P170=1,IF(Y170=0,"",(S170-INDEX(Tbl_SatFat,Y170))/S170),"")</f>
        <v/>
      </c>
      <c r="AO170" s="39" t="str">
        <f aca="false">IF($P170=1,IF(Z170=0,"",(T170-INDEX(Tbl_Sugar,Z170))/T170),"")</f>
        <v/>
      </c>
      <c r="AP170" s="39" t="str">
        <f aca="false">IF($P170=1,IF(AA170=0,"",(U170-INDEX(Tbl_Sodium,AA170))/U170),"")</f>
        <v/>
      </c>
      <c r="AQ170" s="38" t="str">
        <f aca="false">IF($P170=1,IF(COUNT(AM170:AP170)=0,"",INDEX($AM$12:$AP$12,MATCH(MIN(AM170:AP170),AM170:AP170,0))&amp;": cut "&amp;TEXT(MIN(AM170:AP170),"0.0%")),"")</f>
        <v/>
      </c>
    </row>
    <row r="171" customFormat="false" ht="15" hidden="false" customHeight="false" outlineLevel="0" collapsed="false">
      <c r="A171" s="27"/>
      <c r="B171" s="27"/>
      <c r="C171" s="28" t="s">
        <v>90</v>
      </c>
      <c r="D171" s="28" t="s">
        <v>91</v>
      </c>
      <c r="E171" s="29" t="n">
        <v>1</v>
      </c>
      <c r="F171" s="30"/>
      <c r="G171" s="28" t="s">
        <v>92</v>
      </c>
      <c r="H171" s="31"/>
      <c r="I171" s="31"/>
      <c r="J171" s="29"/>
      <c r="K171" s="28" t="s">
        <v>93</v>
      </c>
      <c r="L171" s="32"/>
      <c r="M171" s="31"/>
      <c r="N171" s="28" t="s">
        <v>94</v>
      </c>
      <c r="O171" s="31"/>
      <c r="P171" s="33" t="n">
        <f aca="false">IF(AND(A171&lt;&gt;"",COUNT(F171,H171,I171,J171)=4),1,0)</f>
        <v>0</v>
      </c>
      <c r="Q171" s="34" t="str">
        <f aca="false">IF($P171=1,IF(D171="100ml",1/IF(N(E171)&gt;0,E171,1),1),"")</f>
        <v/>
      </c>
      <c r="R171" s="35" t="str">
        <f aca="false">IF($P171=1,ROUND(IF(G171="kcal",F171*KCAL_KJ,F171)*Q171,9),"")</f>
        <v/>
      </c>
      <c r="S171" s="36" t="str">
        <f aca="false">IF($P171=1,ROUND(H171*Q171,9),"")</f>
        <v/>
      </c>
      <c r="T171" s="36" t="str">
        <f aca="false">IF($P171=1,ROUND(I171*Q171,9),"")</f>
        <v/>
      </c>
      <c r="U171" s="35" t="str">
        <f aca="false">IF($P171=1,ROUND(IF(K171="mg sodium",J171,J171*SALT_NA)*Q171,9),"")</f>
        <v/>
      </c>
      <c r="V171" s="36" t="str">
        <f aca="false">IF($P171=1,ROUND(N(M171)*Q171,9),"")</f>
        <v/>
      </c>
      <c r="W171" s="36" t="str">
        <f aca="false">IF($P171=1,ROUND(N(O171)*Q171,9),"")</f>
        <v/>
      </c>
      <c r="X171" s="33" t="str">
        <f aca="false">IF($P171=1,COUNTIF(Tbl_Energy,"&lt;"&amp;R171),"")</f>
        <v/>
      </c>
      <c r="Y171" s="33" t="str">
        <f aca="false">IF($P171=1,COUNTIF(Tbl_SatFat,"&lt;"&amp;S171),"")</f>
        <v/>
      </c>
      <c r="Z171" s="33" t="str">
        <f aca="false">IF($P171=1,COUNTIF(Tbl_Sugar,"&lt;"&amp;T171),"")</f>
        <v/>
      </c>
      <c r="AA171" s="33" t="str">
        <f aca="false">IF($P171=1,COUNTIF(Tbl_Sodium,"&lt;"&amp;U171),"")</f>
        <v/>
      </c>
      <c r="AB171" s="33" t="str">
        <f aca="false">IF($P171=1,X171+Y171+Z171+AA171,"")</f>
        <v/>
      </c>
      <c r="AC171" s="33" t="str">
        <f aca="false">IF($P171=1,IF(N(L171)&gt;80,5,IF(N(L171)&gt;60,2,IF(N(L171)&gt;40,1,0))),"")</f>
        <v/>
      </c>
      <c r="AD171" s="33" t="str">
        <f aca="false">IF($P171=1,IF(N171="NSP",COUNTIF(Tbl_NSP,"&lt;"&amp;V171),COUNTIF(Tbl_AOAC,"&lt;"&amp;V171)),"")</f>
        <v/>
      </c>
      <c r="AE171" s="33" t="str">
        <f aca="false">IF($P171=1,COUNTIF(Tbl_Protein,"&lt;"&amp;W171),"")</f>
        <v/>
      </c>
      <c r="AF171" s="33" t="str">
        <f aca="false">IF($P171=1,IF(AND(AB171&gt;=Protein_Cap,AC171&lt;FVN_Max),"No","Yes"),"")</f>
        <v/>
      </c>
      <c r="AG171" s="33" t="str">
        <f aca="false">IF($P171=1,AB171-AC171-AD171-IF(AF171="Yes",AE171,0),"")</f>
        <v/>
      </c>
      <c r="AH171" s="33" t="str">
        <f aca="false">IF($P171=1,IF(C171="Drink",Thr_Drink,Thr_Food),"")</f>
        <v/>
      </c>
      <c r="AI171" s="37" t="str">
        <f aca="false">IF($P171=1,IF(AG171&gt;=AH171,"HFSS","Not HFSS"),"")</f>
        <v/>
      </c>
      <c r="AJ171" s="33" t="str">
        <f aca="false">IF($P171=1,IF(AI171="HFSS",AG171-AH171+1,""),"")</f>
        <v/>
      </c>
      <c r="AK171" s="37" t="str">
        <f aca="false">IF($P171=1,IF(AI171="Not HFSS",AH171-1-AG171,""),"")</f>
        <v/>
      </c>
      <c r="AL171" s="38" t="str">
        <f aca="false">IF($P171=1,IF(AND(AF171="No",AB171&lt;=Protein_Cap+1,AE171&gt;0),"Yes: lose "&amp;(AB171-Protein_Cap+1)&amp;" A point"&amp;IF(AB171-Protein_Cap+1&gt;1,"s",""),""),"")</f>
        <v/>
      </c>
      <c r="AM171" s="39" t="str">
        <f aca="false">IF($P171=1,IF(X171=0,"",(R171-INDEX(Tbl_Energy,X171))/R171),"")</f>
        <v/>
      </c>
      <c r="AN171" s="39" t="str">
        <f aca="false">IF($P171=1,IF(Y171=0,"",(S171-INDEX(Tbl_SatFat,Y171))/S171),"")</f>
        <v/>
      </c>
      <c r="AO171" s="39" t="str">
        <f aca="false">IF($P171=1,IF(Z171=0,"",(T171-INDEX(Tbl_Sugar,Z171))/T171),"")</f>
        <v/>
      </c>
      <c r="AP171" s="39" t="str">
        <f aca="false">IF($P171=1,IF(AA171=0,"",(U171-INDEX(Tbl_Sodium,AA171))/U171),"")</f>
        <v/>
      </c>
      <c r="AQ171" s="38" t="str">
        <f aca="false">IF($P171=1,IF(COUNT(AM171:AP171)=0,"",INDEX($AM$12:$AP$12,MATCH(MIN(AM171:AP171),AM171:AP171,0))&amp;": cut "&amp;TEXT(MIN(AM171:AP171),"0.0%")),"")</f>
        <v/>
      </c>
    </row>
    <row r="172" customFormat="false" ht="15" hidden="false" customHeight="false" outlineLevel="0" collapsed="false">
      <c r="A172" s="27"/>
      <c r="B172" s="27"/>
      <c r="C172" s="28" t="s">
        <v>90</v>
      </c>
      <c r="D172" s="28" t="s">
        <v>91</v>
      </c>
      <c r="E172" s="29" t="n">
        <v>1</v>
      </c>
      <c r="F172" s="30"/>
      <c r="G172" s="28" t="s">
        <v>92</v>
      </c>
      <c r="H172" s="31"/>
      <c r="I172" s="31"/>
      <c r="J172" s="29"/>
      <c r="K172" s="28" t="s">
        <v>93</v>
      </c>
      <c r="L172" s="32"/>
      <c r="M172" s="31"/>
      <c r="N172" s="28" t="s">
        <v>94</v>
      </c>
      <c r="O172" s="31"/>
      <c r="P172" s="33" t="n">
        <f aca="false">IF(AND(A172&lt;&gt;"",COUNT(F172,H172,I172,J172)=4),1,0)</f>
        <v>0</v>
      </c>
      <c r="Q172" s="34" t="str">
        <f aca="false">IF($P172=1,IF(D172="100ml",1/IF(N(E172)&gt;0,E172,1),1),"")</f>
        <v/>
      </c>
      <c r="R172" s="35" t="str">
        <f aca="false">IF($P172=1,ROUND(IF(G172="kcal",F172*KCAL_KJ,F172)*Q172,9),"")</f>
        <v/>
      </c>
      <c r="S172" s="36" t="str">
        <f aca="false">IF($P172=1,ROUND(H172*Q172,9),"")</f>
        <v/>
      </c>
      <c r="T172" s="36" t="str">
        <f aca="false">IF($P172=1,ROUND(I172*Q172,9),"")</f>
        <v/>
      </c>
      <c r="U172" s="35" t="str">
        <f aca="false">IF($P172=1,ROUND(IF(K172="mg sodium",J172,J172*SALT_NA)*Q172,9),"")</f>
        <v/>
      </c>
      <c r="V172" s="36" t="str">
        <f aca="false">IF($P172=1,ROUND(N(M172)*Q172,9),"")</f>
        <v/>
      </c>
      <c r="W172" s="36" t="str">
        <f aca="false">IF($P172=1,ROUND(N(O172)*Q172,9),"")</f>
        <v/>
      </c>
      <c r="X172" s="33" t="str">
        <f aca="false">IF($P172=1,COUNTIF(Tbl_Energy,"&lt;"&amp;R172),"")</f>
        <v/>
      </c>
      <c r="Y172" s="33" t="str">
        <f aca="false">IF($P172=1,COUNTIF(Tbl_SatFat,"&lt;"&amp;S172),"")</f>
        <v/>
      </c>
      <c r="Z172" s="33" t="str">
        <f aca="false">IF($P172=1,COUNTIF(Tbl_Sugar,"&lt;"&amp;T172),"")</f>
        <v/>
      </c>
      <c r="AA172" s="33" t="str">
        <f aca="false">IF($P172=1,COUNTIF(Tbl_Sodium,"&lt;"&amp;U172),"")</f>
        <v/>
      </c>
      <c r="AB172" s="33" t="str">
        <f aca="false">IF($P172=1,X172+Y172+Z172+AA172,"")</f>
        <v/>
      </c>
      <c r="AC172" s="33" t="str">
        <f aca="false">IF($P172=1,IF(N(L172)&gt;80,5,IF(N(L172)&gt;60,2,IF(N(L172)&gt;40,1,0))),"")</f>
        <v/>
      </c>
      <c r="AD172" s="33" t="str">
        <f aca="false">IF($P172=1,IF(N172="NSP",COUNTIF(Tbl_NSP,"&lt;"&amp;V172),COUNTIF(Tbl_AOAC,"&lt;"&amp;V172)),"")</f>
        <v/>
      </c>
      <c r="AE172" s="33" t="str">
        <f aca="false">IF($P172=1,COUNTIF(Tbl_Protein,"&lt;"&amp;W172),"")</f>
        <v/>
      </c>
      <c r="AF172" s="33" t="str">
        <f aca="false">IF($P172=1,IF(AND(AB172&gt;=Protein_Cap,AC172&lt;FVN_Max),"No","Yes"),"")</f>
        <v/>
      </c>
      <c r="AG172" s="33" t="str">
        <f aca="false">IF($P172=1,AB172-AC172-AD172-IF(AF172="Yes",AE172,0),"")</f>
        <v/>
      </c>
      <c r="AH172" s="33" t="str">
        <f aca="false">IF($P172=1,IF(C172="Drink",Thr_Drink,Thr_Food),"")</f>
        <v/>
      </c>
      <c r="AI172" s="37" t="str">
        <f aca="false">IF($P172=1,IF(AG172&gt;=AH172,"HFSS","Not HFSS"),"")</f>
        <v/>
      </c>
      <c r="AJ172" s="33" t="str">
        <f aca="false">IF($P172=1,IF(AI172="HFSS",AG172-AH172+1,""),"")</f>
        <v/>
      </c>
      <c r="AK172" s="37" t="str">
        <f aca="false">IF($P172=1,IF(AI172="Not HFSS",AH172-1-AG172,""),"")</f>
        <v/>
      </c>
      <c r="AL172" s="38" t="str">
        <f aca="false">IF($P172=1,IF(AND(AF172="No",AB172&lt;=Protein_Cap+1,AE172&gt;0),"Yes: lose "&amp;(AB172-Protein_Cap+1)&amp;" A point"&amp;IF(AB172-Protein_Cap+1&gt;1,"s",""),""),"")</f>
        <v/>
      </c>
      <c r="AM172" s="39" t="str">
        <f aca="false">IF($P172=1,IF(X172=0,"",(R172-INDEX(Tbl_Energy,X172))/R172),"")</f>
        <v/>
      </c>
      <c r="AN172" s="39" t="str">
        <f aca="false">IF($P172=1,IF(Y172=0,"",(S172-INDEX(Tbl_SatFat,Y172))/S172),"")</f>
        <v/>
      </c>
      <c r="AO172" s="39" t="str">
        <f aca="false">IF($P172=1,IF(Z172=0,"",(T172-INDEX(Tbl_Sugar,Z172))/T172),"")</f>
        <v/>
      </c>
      <c r="AP172" s="39" t="str">
        <f aca="false">IF($P172=1,IF(AA172=0,"",(U172-INDEX(Tbl_Sodium,AA172))/U172),"")</f>
        <v/>
      </c>
      <c r="AQ172" s="38" t="str">
        <f aca="false">IF($P172=1,IF(COUNT(AM172:AP172)=0,"",INDEX($AM$12:$AP$12,MATCH(MIN(AM172:AP172),AM172:AP172,0))&amp;": cut "&amp;TEXT(MIN(AM172:AP172),"0.0%")),"")</f>
        <v/>
      </c>
    </row>
    <row r="173" customFormat="false" ht="15" hidden="false" customHeight="false" outlineLevel="0" collapsed="false">
      <c r="A173" s="27"/>
      <c r="B173" s="27"/>
      <c r="C173" s="28" t="s">
        <v>90</v>
      </c>
      <c r="D173" s="28" t="s">
        <v>91</v>
      </c>
      <c r="E173" s="29" t="n">
        <v>1</v>
      </c>
      <c r="F173" s="30"/>
      <c r="G173" s="28" t="s">
        <v>92</v>
      </c>
      <c r="H173" s="31"/>
      <c r="I173" s="31"/>
      <c r="J173" s="29"/>
      <c r="K173" s="28" t="s">
        <v>93</v>
      </c>
      <c r="L173" s="32"/>
      <c r="M173" s="31"/>
      <c r="N173" s="28" t="s">
        <v>94</v>
      </c>
      <c r="O173" s="31"/>
      <c r="P173" s="33" t="n">
        <f aca="false">IF(AND(A173&lt;&gt;"",COUNT(F173,H173,I173,J173)=4),1,0)</f>
        <v>0</v>
      </c>
      <c r="Q173" s="34" t="str">
        <f aca="false">IF($P173=1,IF(D173="100ml",1/IF(N(E173)&gt;0,E173,1),1),"")</f>
        <v/>
      </c>
      <c r="R173" s="35" t="str">
        <f aca="false">IF($P173=1,ROUND(IF(G173="kcal",F173*KCAL_KJ,F173)*Q173,9),"")</f>
        <v/>
      </c>
      <c r="S173" s="36" t="str">
        <f aca="false">IF($P173=1,ROUND(H173*Q173,9),"")</f>
        <v/>
      </c>
      <c r="T173" s="36" t="str">
        <f aca="false">IF($P173=1,ROUND(I173*Q173,9),"")</f>
        <v/>
      </c>
      <c r="U173" s="35" t="str">
        <f aca="false">IF($P173=1,ROUND(IF(K173="mg sodium",J173,J173*SALT_NA)*Q173,9),"")</f>
        <v/>
      </c>
      <c r="V173" s="36" t="str">
        <f aca="false">IF($P173=1,ROUND(N(M173)*Q173,9),"")</f>
        <v/>
      </c>
      <c r="W173" s="36" t="str">
        <f aca="false">IF($P173=1,ROUND(N(O173)*Q173,9),"")</f>
        <v/>
      </c>
      <c r="X173" s="33" t="str">
        <f aca="false">IF($P173=1,COUNTIF(Tbl_Energy,"&lt;"&amp;R173),"")</f>
        <v/>
      </c>
      <c r="Y173" s="33" t="str">
        <f aca="false">IF($P173=1,COUNTIF(Tbl_SatFat,"&lt;"&amp;S173),"")</f>
        <v/>
      </c>
      <c r="Z173" s="33" t="str">
        <f aca="false">IF($P173=1,COUNTIF(Tbl_Sugar,"&lt;"&amp;T173),"")</f>
        <v/>
      </c>
      <c r="AA173" s="33" t="str">
        <f aca="false">IF($P173=1,COUNTIF(Tbl_Sodium,"&lt;"&amp;U173),"")</f>
        <v/>
      </c>
      <c r="AB173" s="33" t="str">
        <f aca="false">IF($P173=1,X173+Y173+Z173+AA173,"")</f>
        <v/>
      </c>
      <c r="AC173" s="33" t="str">
        <f aca="false">IF($P173=1,IF(N(L173)&gt;80,5,IF(N(L173)&gt;60,2,IF(N(L173)&gt;40,1,0))),"")</f>
        <v/>
      </c>
      <c r="AD173" s="33" t="str">
        <f aca="false">IF($P173=1,IF(N173="NSP",COUNTIF(Tbl_NSP,"&lt;"&amp;V173),COUNTIF(Tbl_AOAC,"&lt;"&amp;V173)),"")</f>
        <v/>
      </c>
      <c r="AE173" s="33" t="str">
        <f aca="false">IF($P173=1,COUNTIF(Tbl_Protein,"&lt;"&amp;W173),"")</f>
        <v/>
      </c>
      <c r="AF173" s="33" t="str">
        <f aca="false">IF($P173=1,IF(AND(AB173&gt;=Protein_Cap,AC173&lt;FVN_Max),"No","Yes"),"")</f>
        <v/>
      </c>
      <c r="AG173" s="33" t="str">
        <f aca="false">IF($P173=1,AB173-AC173-AD173-IF(AF173="Yes",AE173,0),"")</f>
        <v/>
      </c>
      <c r="AH173" s="33" t="str">
        <f aca="false">IF($P173=1,IF(C173="Drink",Thr_Drink,Thr_Food),"")</f>
        <v/>
      </c>
      <c r="AI173" s="37" t="str">
        <f aca="false">IF($P173=1,IF(AG173&gt;=AH173,"HFSS","Not HFSS"),"")</f>
        <v/>
      </c>
      <c r="AJ173" s="33" t="str">
        <f aca="false">IF($P173=1,IF(AI173="HFSS",AG173-AH173+1,""),"")</f>
        <v/>
      </c>
      <c r="AK173" s="37" t="str">
        <f aca="false">IF($P173=1,IF(AI173="Not HFSS",AH173-1-AG173,""),"")</f>
        <v/>
      </c>
      <c r="AL173" s="38" t="str">
        <f aca="false">IF($P173=1,IF(AND(AF173="No",AB173&lt;=Protein_Cap+1,AE173&gt;0),"Yes: lose "&amp;(AB173-Protein_Cap+1)&amp;" A point"&amp;IF(AB173-Protein_Cap+1&gt;1,"s",""),""),"")</f>
        <v/>
      </c>
      <c r="AM173" s="39" t="str">
        <f aca="false">IF($P173=1,IF(X173=0,"",(R173-INDEX(Tbl_Energy,X173))/R173),"")</f>
        <v/>
      </c>
      <c r="AN173" s="39" t="str">
        <f aca="false">IF($P173=1,IF(Y173=0,"",(S173-INDEX(Tbl_SatFat,Y173))/S173),"")</f>
        <v/>
      </c>
      <c r="AO173" s="39" t="str">
        <f aca="false">IF($P173=1,IF(Z173=0,"",(T173-INDEX(Tbl_Sugar,Z173))/T173),"")</f>
        <v/>
      </c>
      <c r="AP173" s="39" t="str">
        <f aca="false">IF($P173=1,IF(AA173=0,"",(U173-INDEX(Tbl_Sodium,AA173))/U173),"")</f>
        <v/>
      </c>
      <c r="AQ173" s="38" t="str">
        <f aca="false">IF($P173=1,IF(COUNT(AM173:AP173)=0,"",INDEX($AM$12:$AP$12,MATCH(MIN(AM173:AP173),AM173:AP173,0))&amp;": cut "&amp;TEXT(MIN(AM173:AP173),"0.0%")),"")</f>
        <v/>
      </c>
    </row>
    <row r="174" customFormat="false" ht="15" hidden="false" customHeight="false" outlineLevel="0" collapsed="false">
      <c r="A174" s="27"/>
      <c r="B174" s="27"/>
      <c r="C174" s="28" t="s">
        <v>90</v>
      </c>
      <c r="D174" s="28" t="s">
        <v>91</v>
      </c>
      <c r="E174" s="29" t="n">
        <v>1</v>
      </c>
      <c r="F174" s="30"/>
      <c r="G174" s="28" t="s">
        <v>92</v>
      </c>
      <c r="H174" s="31"/>
      <c r="I174" s="31"/>
      <c r="J174" s="29"/>
      <c r="K174" s="28" t="s">
        <v>93</v>
      </c>
      <c r="L174" s="32"/>
      <c r="M174" s="31"/>
      <c r="N174" s="28" t="s">
        <v>94</v>
      </c>
      <c r="O174" s="31"/>
      <c r="P174" s="33" t="n">
        <f aca="false">IF(AND(A174&lt;&gt;"",COUNT(F174,H174,I174,J174)=4),1,0)</f>
        <v>0</v>
      </c>
      <c r="Q174" s="34" t="str">
        <f aca="false">IF($P174=1,IF(D174="100ml",1/IF(N(E174)&gt;0,E174,1),1),"")</f>
        <v/>
      </c>
      <c r="R174" s="35" t="str">
        <f aca="false">IF($P174=1,ROUND(IF(G174="kcal",F174*KCAL_KJ,F174)*Q174,9),"")</f>
        <v/>
      </c>
      <c r="S174" s="36" t="str">
        <f aca="false">IF($P174=1,ROUND(H174*Q174,9),"")</f>
        <v/>
      </c>
      <c r="T174" s="36" t="str">
        <f aca="false">IF($P174=1,ROUND(I174*Q174,9),"")</f>
        <v/>
      </c>
      <c r="U174" s="35" t="str">
        <f aca="false">IF($P174=1,ROUND(IF(K174="mg sodium",J174,J174*SALT_NA)*Q174,9),"")</f>
        <v/>
      </c>
      <c r="V174" s="36" t="str">
        <f aca="false">IF($P174=1,ROUND(N(M174)*Q174,9),"")</f>
        <v/>
      </c>
      <c r="W174" s="36" t="str">
        <f aca="false">IF($P174=1,ROUND(N(O174)*Q174,9),"")</f>
        <v/>
      </c>
      <c r="X174" s="33" t="str">
        <f aca="false">IF($P174=1,COUNTIF(Tbl_Energy,"&lt;"&amp;R174),"")</f>
        <v/>
      </c>
      <c r="Y174" s="33" t="str">
        <f aca="false">IF($P174=1,COUNTIF(Tbl_SatFat,"&lt;"&amp;S174),"")</f>
        <v/>
      </c>
      <c r="Z174" s="33" t="str">
        <f aca="false">IF($P174=1,COUNTIF(Tbl_Sugar,"&lt;"&amp;T174),"")</f>
        <v/>
      </c>
      <c r="AA174" s="33" t="str">
        <f aca="false">IF($P174=1,COUNTIF(Tbl_Sodium,"&lt;"&amp;U174),"")</f>
        <v/>
      </c>
      <c r="AB174" s="33" t="str">
        <f aca="false">IF($P174=1,X174+Y174+Z174+AA174,"")</f>
        <v/>
      </c>
      <c r="AC174" s="33" t="str">
        <f aca="false">IF($P174=1,IF(N(L174)&gt;80,5,IF(N(L174)&gt;60,2,IF(N(L174)&gt;40,1,0))),"")</f>
        <v/>
      </c>
      <c r="AD174" s="33" t="str">
        <f aca="false">IF($P174=1,IF(N174="NSP",COUNTIF(Tbl_NSP,"&lt;"&amp;V174),COUNTIF(Tbl_AOAC,"&lt;"&amp;V174)),"")</f>
        <v/>
      </c>
      <c r="AE174" s="33" t="str">
        <f aca="false">IF($P174=1,COUNTIF(Tbl_Protein,"&lt;"&amp;W174),"")</f>
        <v/>
      </c>
      <c r="AF174" s="33" t="str">
        <f aca="false">IF($P174=1,IF(AND(AB174&gt;=Protein_Cap,AC174&lt;FVN_Max),"No","Yes"),"")</f>
        <v/>
      </c>
      <c r="AG174" s="33" t="str">
        <f aca="false">IF($P174=1,AB174-AC174-AD174-IF(AF174="Yes",AE174,0),"")</f>
        <v/>
      </c>
      <c r="AH174" s="33" t="str">
        <f aca="false">IF($P174=1,IF(C174="Drink",Thr_Drink,Thr_Food),"")</f>
        <v/>
      </c>
      <c r="AI174" s="37" t="str">
        <f aca="false">IF($P174=1,IF(AG174&gt;=AH174,"HFSS","Not HFSS"),"")</f>
        <v/>
      </c>
      <c r="AJ174" s="33" t="str">
        <f aca="false">IF($P174=1,IF(AI174="HFSS",AG174-AH174+1,""),"")</f>
        <v/>
      </c>
      <c r="AK174" s="37" t="str">
        <f aca="false">IF($P174=1,IF(AI174="Not HFSS",AH174-1-AG174,""),"")</f>
        <v/>
      </c>
      <c r="AL174" s="38" t="str">
        <f aca="false">IF($P174=1,IF(AND(AF174="No",AB174&lt;=Protein_Cap+1,AE174&gt;0),"Yes: lose "&amp;(AB174-Protein_Cap+1)&amp;" A point"&amp;IF(AB174-Protein_Cap+1&gt;1,"s",""),""),"")</f>
        <v/>
      </c>
      <c r="AM174" s="39" t="str">
        <f aca="false">IF($P174=1,IF(X174=0,"",(R174-INDEX(Tbl_Energy,X174))/R174),"")</f>
        <v/>
      </c>
      <c r="AN174" s="39" t="str">
        <f aca="false">IF($P174=1,IF(Y174=0,"",(S174-INDEX(Tbl_SatFat,Y174))/S174),"")</f>
        <v/>
      </c>
      <c r="AO174" s="39" t="str">
        <f aca="false">IF($P174=1,IF(Z174=0,"",(T174-INDEX(Tbl_Sugar,Z174))/T174),"")</f>
        <v/>
      </c>
      <c r="AP174" s="39" t="str">
        <f aca="false">IF($P174=1,IF(AA174=0,"",(U174-INDEX(Tbl_Sodium,AA174))/U174),"")</f>
        <v/>
      </c>
      <c r="AQ174" s="38" t="str">
        <f aca="false">IF($P174=1,IF(COUNT(AM174:AP174)=0,"",INDEX($AM$12:$AP$12,MATCH(MIN(AM174:AP174),AM174:AP174,0))&amp;": cut "&amp;TEXT(MIN(AM174:AP174),"0.0%")),"")</f>
        <v/>
      </c>
    </row>
    <row r="175" customFormat="false" ht="15" hidden="false" customHeight="false" outlineLevel="0" collapsed="false">
      <c r="A175" s="27"/>
      <c r="B175" s="27"/>
      <c r="C175" s="28" t="s">
        <v>90</v>
      </c>
      <c r="D175" s="28" t="s">
        <v>91</v>
      </c>
      <c r="E175" s="29" t="n">
        <v>1</v>
      </c>
      <c r="F175" s="30"/>
      <c r="G175" s="28" t="s">
        <v>92</v>
      </c>
      <c r="H175" s="31"/>
      <c r="I175" s="31"/>
      <c r="J175" s="29"/>
      <c r="K175" s="28" t="s">
        <v>93</v>
      </c>
      <c r="L175" s="32"/>
      <c r="M175" s="31"/>
      <c r="N175" s="28" t="s">
        <v>94</v>
      </c>
      <c r="O175" s="31"/>
      <c r="P175" s="33" t="n">
        <f aca="false">IF(AND(A175&lt;&gt;"",COUNT(F175,H175,I175,J175)=4),1,0)</f>
        <v>0</v>
      </c>
      <c r="Q175" s="34" t="str">
        <f aca="false">IF($P175=1,IF(D175="100ml",1/IF(N(E175)&gt;0,E175,1),1),"")</f>
        <v/>
      </c>
      <c r="R175" s="35" t="str">
        <f aca="false">IF($P175=1,ROUND(IF(G175="kcal",F175*KCAL_KJ,F175)*Q175,9),"")</f>
        <v/>
      </c>
      <c r="S175" s="36" t="str">
        <f aca="false">IF($P175=1,ROUND(H175*Q175,9),"")</f>
        <v/>
      </c>
      <c r="T175" s="36" t="str">
        <f aca="false">IF($P175=1,ROUND(I175*Q175,9),"")</f>
        <v/>
      </c>
      <c r="U175" s="35" t="str">
        <f aca="false">IF($P175=1,ROUND(IF(K175="mg sodium",J175,J175*SALT_NA)*Q175,9),"")</f>
        <v/>
      </c>
      <c r="V175" s="36" t="str">
        <f aca="false">IF($P175=1,ROUND(N(M175)*Q175,9),"")</f>
        <v/>
      </c>
      <c r="W175" s="36" t="str">
        <f aca="false">IF($P175=1,ROUND(N(O175)*Q175,9),"")</f>
        <v/>
      </c>
      <c r="X175" s="33" t="str">
        <f aca="false">IF($P175=1,COUNTIF(Tbl_Energy,"&lt;"&amp;R175),"")</f>
        <v/>
      </c>
      <c r="Y175" s="33" t="str">
        <f aca="false">IF($P175=1,COUNTIF(Tbl_SatFat,"&lt;"&amp;S175),"")</f>
        <v/>
      </c>
      <c r="Z175" s="33" t="str">
        <f aca="false">IF($P175=1,COUNTIF(Tbl_Sugar,"&lt;"&amp;T175),"")</f>
        <v/>
      </c>
      <c r="AA175" s="33" t="str">
        <f aca="false">IF($P175=1,COUNTIF(Tbl_Sodium,"&lt;"&amp;U175),"")</f>
        <v/>
      </c>
      <c r="AB175" s="33" t="str">
        <f aca="false">IF($P175=1,X175+Y175+Z175+AA175,"")</f>
        <v/>
      </c>
      <c r="AC175" s="33" t="str">
        <f aca="false">IF($P175=1,IF(N(L175)&gt;80,5,IF(N(L175)&gt;60,2,IF(N(L175)&gt;40,1,0))),"")</f>
        <v/>
      </c>
      <c r="AD175" s="33" t="str">
        <f aca="false">IF($P175=1,IF(N175="NSP",COUNTIF(Tbl_NSP,"&lt;"&amp;V175),COUNTIF(Tbl_AOAC,"&lt;"&amp;V175)),"")</f>
        <v/>
      </c>
      <c r="AE175" s="33" t="str">
        <f aca="false">IF($P175=1,COUNTIF(Tbl_Protein,"&lt;"&amp;W175),"")</f>
        <v/>
      </c>
      <c r="AF175" s="33" t="str">
        <f aca="false">IF($P175=1,IF(AND(AB175&gt;=Protein_Cap,AC175&lt;FVN_Max),"No","Yes"),"")</f>
        <v/>
      </c>
      <c r="AG175" s="33" t="str">
        <f aca="false">IF($P175=1,AB175-AC175-AD175-IF(AF175="Yes",AE175,0),"")</f>
        <v/>
      </c>
      <c r="AH175" s="33" t="str">
        <f aca="false">IF($P175=1,IF(C175="Drink",Thr_Drink,Thr_Food),"")</f>
        <v/>
      </c>
      <c r="AI175" s="37" t="str">
        <f aca="false">IF($P175=1,IF(AG175&gt;=AH175,"HFSS","Not HFSS"),"")</f>
        <v/>
      </c>
      <c r="AJ175" s="33" t="str">
        <f aca="false">IF($P175=1,IF(AI175="HFSS",AG175-AH175+1,""),"")</f>
        <v/>
      </c>
      <c r="AK175" s="37" t="str">
        <f aca="false">IF($P175=1,IF(AI175="Not HFSS",AH175-1-AG175,""),"")</f>
        <v/>
      </c>
      <c r="AL175" s="38" t="str">
        <f aca="false">IF($P175=1,IF(AND(AF175="No",AB175&lt;=Protein_Cap+1,AE175&gt;0),"Yes: lose "&amp;(AB175-Protein_Cap+1)&amp;" A point"&amp;IF(AB175-Protein_Cap+1&gt;1,"s",""),""),"")</f>
        <v/>
      </c>
      <c r="AM175" s="39" t="str">
        <f aca="false">IF($P175=1,IF(X175=0,"",(R175-INDEX(Tbl_Energy,X175))/R175),"")</f>
        <v/>
      </c>
      <c r="AN175" s="39" t="str">
        <f aca="false">IF($P175=1,IF(Y175=0,"",(S175-INDEX(Tbl_SatFat,Y175))/S175),"")</f>
        <v/>
      </c>
      <c r="AO175" s="39" t="str">
        <f aca="false">IF($P175=1,IF(Z175=0,"",(T175-INDEX(Tbl_Sugar,Z175))/T175),"")</f>
        <v/>
      </c>
      <c r="AP175" s="39" t="str">
        <f aca="false">IF($P175=1,IF(AA175=0,"",(U175-INDEX(Tbl_Sodium,AA175))/U175),"")</f>
        <v/>
      </c>
      <c r="AQ175" s="38" t="str">
        <f aca="false">IF($P175=1,IF(COUNT(AM175:AP175)=0,"",INDEX($AM$12:$AP$12,MATCH(MIN(AM175:AP175),AM175:AP175,0))&amp;": cut "&amp;TEXT(MIN(AM175:AP175),"0.0%")),"")</f>
        <v/>
      </c>
    </row>
    <row r="176" customFormat="false" ht="15" hidden="false" customHeight="false" outlineLevel="0" collapsed="false">
      <c r="A176" s="27"/>
      <c r="B176" s="27"/>
      <c r="C176" s="28" t="s">
        <v>90</v>
      </c>
      <c r="D176" s="28" t="s">
        <v>91</v>
      </c>
      <c r="E176" s="29" t="n">
        <v>1</v>
      </c>
      <c r="F176" s="30"/>
      <c r="G176" s="28" t="s">
        <v>92</v>
      </c>
      <c r="H176" s="31"/>
      <c r="I176" s="31"/>
      <c r="J176" s="29"/>
      <c r="K176" s="28" t="s">
        <v>93</v>
      </c>
      <c r="L176" s="32"/>
      <c r="M176" s="31"/>
      <c r="N176" s="28" t="s">
        <v>94</v>
      </c>
      <c r="O176" s="31"/>
      <c r="P176" s="33" t="n">
        <f aca="false">IF(AND(A176&lt;&gt;"",COUNT(F176,H176,I176,J176)=4),1,0)</f>
        <v>0</v>
      </c>
      <c r="Q176" s="34" t="str">
        <f aca="false">IF($P176=1,IF(D176="100ml",1/IF(N(E176)&gt;0,E176,1),1),"")</f>
        <v/>
      </c>
      <c r="R176" s="35" t="str">
        <f aca="false">IF($P176=1,ROUND(IF(G176="kcal",F176*KCAL_KJ,F176)*Q176,9),"")</f>
        <v/>
      </c>
      <c r="S176" s="36" t="str">
        <f aca="false">IF($P176=1,ROUND(H176*Q176,9),"")</f>
        <v/>
      </c>
      <c r="T176" s="36" t="str">
        <f aca="false">IF($P176=1,ROUND(I176*Q176,9),"")</f>
        <v/>
      </c>
      <c r="U176" s="35" t="str">
        <f aca="false">IF($P176=1,ROUND(IF(K176="mg sodium",J176,J176*SALT_NA)*Q176,9),"")</f>
        <v/>
      </c>
      <c r="V176" s="36" t="str">
        <f aca="false">IF($P176=1,ROUND(N(M176)*Q176,9),"")</f>
        <v/>
      </c>
      <c r="W176" s="36" t="str">
        <f aca="false">IF($P176=1,ROUND(N(O176)*Q176,9),"")</f>
        <v/>
      </c>
      <c r="X176" s="33" t="str">
        <f aca="false">IF($P176=1,COUNTIF(Tbl_Energy,"&lt;"&amp;R176),"")</f>
        <v/>
      </c>
      <c r="Y176" s="33" t="str">
        <f aca="false">IF($P176=1,COUNTIF(Tbl_SatFat,"&lt;"&amp;S176),"")</f>
        <v/>
      </c>
      <c r="Z176" s="33" t="str">
        <f aca="false">IF($P176=1,COUNTIF(Tbl_Sugar,"&lt;"&amp;T176),"")</f>
        <v/>
      </c>
      <c r="AA176" s="33" t="str">
        <f aca="false">IF($P176=1,COUNTIF(Tbl_Sodium,"&lt;"&amp;U176),"")</f>
        <v/>
      </c>
      <c r="AB176" s="33" t="str">
        <f aca="false">IF($P176=1,X176+Y176+Z176+AA176,"")</f>
        <v/>
      </c>
      <c r="AC176" s="33" t="str">
        <f aca="false">IF($P176=1,IF(N(L176)&gt;80,5,IF(N(L176)&gt;60,2,IF(N(L176)&gt;40,1,0))),"")</f>
        <v/>
      </c>
      <c r="AD176" s="33" t="str">
        <f aca="false">IF($P176=1,IF(N176="NSP",COUNTIF(Tbl_NSP,"&lt;"&amp;V176),COUNTIF(Tbl_AOAC,"&lt;"&amp;V176)),"")</f>
        <v/>
      </c>
      <c r="AE176" s="33" t="str">
        <f aca="false">IF($P176=1,COUNTIF(Tbl_Protein,"&lt;"&amp;W176),"")</f>
        <v/>
      </c>
      <c r="AF176" s="33" t="str">
        <f aca="false">IF($P176=1,IF(AND(AB176&gt;=Protein_Cap,AC176&lt;FVN_Max),"No","Yes"),"")</f>
        <v/>
      </c>
      <c r="AG176" s="33" t="str">
        <f aca="false">IF($P176=1,AB176-AC176-AD176-IF(AF176="Yes",AE176,0),"")</f>
        <v/>
      </c>
      <c r="AH176" s="33" t="str">
        <f aca="false">IF($P176=1,IF(C176="Drink",Thr_Drink,Thr_Food),"")</f>
        <v/>
      </c>
      <c r="AI176" s="37" t="str">
        <f aca="false">IF($P176=1,IF(AG176&gt;=AH176,"HFSS","Not HFSS"),"")</f>
        <v/>
      </c>
      <c r="AJ176" s="33" t="str">
        <f aca="false">IF($P176=1,IF(AI176="HFSS",AG176-AH176+1,""),"")</f>
        <v/>
      </c>
      <c r="AK176" s="37" t="str">
        <f aca="false">IF($P176=1,IF(AI176="Not HFSS",AH176-1-AG176,""),"")</f>
        <v/>
      </c>
      <c r="AL176" s="38" t="str">
        <f aca="false">IF($P176=1,IF(AND(AF176="No",AB176&lt;=Protein_Cap+1,AE176&gt;0),"Yes: lose "&amp;(AB176-Protein_Cap+1)&amp;" A point"&amp;IF(AB176-Protein_Cap+1&gt;1,"s",""),""),"")</f>
        <v/>
      </c>
      <c r="AM176" s="39" t="str">
        <f aca="false">IF($P176=1,IF(X176=0,"",(R176-INDEX(Tbl_Energy,X176))/R176),"")</f>
        <v/>
      </c>
      <c r="AN176" s="39" t="str">
        <f aca="false">IF($P176=1,IF(Y176=0,"",(S176-INDEX(Tbl_SatFat,Y176))/S176),"")</f>
        <v/>
      </c>
      <c r="AO176" s="39" t="str">
        <f aca="false">IF($P176=1,IF(Z176=0,"",(T176-INDEX(Tbl_Sugar,Z176))/T176),"")</f>
        <v/>
      </c>
      <c r="AP176" s="39" t="str">
        <f aca="false">IF($P176=1,IF(AA176=0,"",(U176-INDEX(Tbl_Sodium,AA176))/U176),"")</f>
        <v/>
      </c>
      <c r="AQ176" s="38" t="str">
        <f aca="false">IF($P176=1,IF(COUNT(AM176:AP176)=0,"",INDEX($AM$12:$AP$12,MATCH(MIN(AM176:AP176),AM176:AP176,0))&amp;": cut "&amp;TEXT(MIN(AM176:AP176),"0.0%")),"")</f>
        <v/>
      </c>
    </row>
    <row r="177" customFormat="false" ht="15" hidden="false" customHeight="false" outlineLevel="0" collapsed="false">
      <c r="A177" s="27"/>
      <c r="B177" s="27"/>
      <c r="C177" s="28" t="s">
        <v>90</v>
      </c>
      <c r="D177" s="28" t="s">
        <v>91</v>
      </c>
      <c r="E177" s="29" t="n">
        <v>1</v>
      </c>
      <c r="F177" s="30"/>
      <c r="G177" s="28" t="s">
        <v>92</v>
      </c>
      <c r="H177" s="31"/>
      <c r="I177" s="31"/>
      <c r="J177" s="29"/>
      <c r="K177" s="28" t="s">
        <v>93</v>
      </c>
      <c r="L177" s="32"/>
      <c r="M177" s="31"/>
      <c r="N177" s="28" t="s">
        <v>94</v>
      </c>
      <c r="O177" s="31"/>
      <c r="P177" s="33" t="n">
        <f aca="false">IF(AND(A177&lt;&gt;"",COUNT(F177,H177,I177,J177)=4),1,0)</f>
        <v>0</v>
      </c>
      <c r="Q177" s="34" t="str">
        <f aca="false">IF($P177=1,IF(D177="100ml",1/IF(N(E177)&gt;0,E177,1),1),"")</f>
        <v/>
      </c>
      <c r="R177" s="35" t="str">
        <f aca="false">IF($P177=1,ROUND(IF(G177="kcal",F177*KCAL_KJ,F177)*Q177,9),"")</f>
        <v/>
      </c>
      <c r="S177" s="36" t="str">
        <f aca="false">IF($P177=1,ROUND(H177*Q177,9),"")</f>
        <v/>
      </c>
      <c r="T177" s="36" t="str">
        <f aca="false">IF($P177=1,ROUND(I177*Q177,9),"")</f>
        <v/>
      </c>
      <c r="U177" s="35" t="str">
        <f aca="false">IF($P177=1,ROUND(IF(K177="mg sodium",J177,J177*SALT_NA)*Q177,9),"")</f>
        <v/>
      </c>
      <c r="V177" s="36" t="str">
        <f aca="false">IF($P177=1,ROUND(N(M177)*Q177,9),"")</f>
        <v/>
      </c>
      <c r="W177" s="36" t="str">
        <f aca="false">IF($P177=1,ROUND(N(O177)*Q177,9),"")</f>
        <v/>
      </c>
      <c r="X177" s="33" t="str">
        <f aca="false">IF($P177=1,COUNTIF(Tbl_Energy,"&lt;"&amp;R177),"")</f>
        <v/>
      </c>
      <c r="Y177" s="33" t="str">
        <f aca="false">IF($P177=1,COUNTIF(Tbl_SatFat,"&lt;"&amp;S177),"")</f>
        <v/>
      </c>
      <c r="Z177" s="33" t="str">
        <f aca="false">IF($P177=1,COUNTIF(Tbl_Sugar,"&lt;"&amp;T177),"")</f>
        <v/>
      </c>
      <c r="AA177" s="33" t="str">
        <f aca="false">IF($P177=1,COUNTIF(Tbl_Sodium,"&lt;"&amp;U177),"")</f>
        <v/>
      </c>
      <c r="AB177" s="33" t="str">
        <f aca="false">IF($P177=1,X177+Y177+Z177+AA177,"")</f>
        <v/>
      </c>
      <c r="AC177" s="33" t="str">
        <f aca="false">IF($P177=1,IF(N(L177)&gt;80,5,IF(N(L177)&gt;60,2,IF(N(L177)&gt;40,1,0))),"")</f>
        <v/>
      </c>
      <c r="AD177" s="33" t="str">
        <f aca="false">IF($P177=1,IF(N177="NSP",COUNTIF(Tbl_NSP,"&lt;"&amp;V177),COUNTIF(Tbl_AOAC,"&lt;"&amp;V177)),"")</f>
        <v/>
      </c>
      <c r="AE177" s="33" t="str">
        <f aca="false">IF($P177=1,COUNTIF(Tbl_Protein,"&lt;"&amp;W177),"")</f>
        <v/>
      </c>
      <c r="AF177" s="33" t="str">
        <f aca="false">IF($P177=1,IF(AND(AB177&gt;=Protein_Cap,AC177&lt;FVN_Max),"No","Yes"),"")</f>
        <v/>
      </c>
      <c r="AG177" s="33" t="str">
        <f aca="false">IF($P177=1,AB177-AC177-AD177-IF(AF177="Yes",AE177,0),"")</f>
        <v/>
      </c>
      <c r="AH177" s="33" t="str">
        <f aca="false">IF($P177=1,IF(C177="Drink",Thr_Drink,Thr_Food),"")</f>
        <v/>
      </c>
      <c r="AI177" s="37" t="str">
        <f aca="false">IF($P177=1,IF(AG177&gt;=AH177,"HFSS","Not HFSS"),"")</f>
        <v/>
      </c>
      <c r="AJ177" s="33" t="str">
        <f aca="false">IF($P177=1,IF(AI177="HFSS",AG177-AH177+1,""),"")</f>
        <v/>
      </c>
      <c r="AK177" s="37" t="str">
        <f aca="false">IF($P177=1,IF(AI177="Not HFSS",AH177-1-AG177,""),"")</f>
        <v/>
      </c>
      <c r="AL177" s="38" t="str">
        <f aca="false">IF($P177=1,IF(AND(AF177="No",AB177&lt;=Protein_Cap+1,AE177&gt;0),"Yes: lose "&amp;(AB177-Protein_Cap+1)&amp;" A point"&amp;IF(AB177-Protein_Cap+1&gt;1,"s",""),""),"")</f>
        <v/>
      </c>
      <c r="AM177" s="39" t="str">
        <f aca="false">IF($P177=1,IF(X177=0,"",(R177-INDEX(Tbl_Energy,X177))/R177),"")</f>
        <v/>
      </c>
      <c r="AN177" s="39" t="str">
        <f aca="false">IF($P177=1,IF(Y177=0,"",(S177-INDEX(Tbl_SatFat,Y177))/S177),"")</f>
        <v/>
      </c>
      <c r="AO177" s="39" t="str">
        <f aca="false">IF($P177=1,IF(Z177=0,"",(T177-INDEX(Tbl_Sugar,Z177))/T177),"")</f>
        <v/>
      </c>
      <c r="AP177" s="39" t="str">
        <f aca="false">IF($P177=1,IF(AA177=0,"",(U177-INDEX(Tbl_Sodium,AA177))/U177),"")</f>
        <v/>
      </c>
      <c r="AQ177" s="38" t="str">
        <f aca="false">IF($P177=1,IF(COUNT(AM177:AP177)=0,"",INDEX($AM$12:$AP$12,MATCH(MIN(AM177:AP177),AM177:AP177,0))&amp;": cut "&amp;TEXT(MIN(AM177:AP177),"0.0%")),"")</f>
        <v/>
      </c>
    </row>
    <row r="178" customFormat="false" ht="15" hidden="false" customHeight="false" outlineLevel="0" collapsed="false">
      <c r="A178" s="27"/>
      <c r="B178" s="27"/>
      <c r="C178" s="28" t="s">
        <v>90</v>
      </c>
      <c r="D178" s="28" t="s">
        <v>91</v>
      </c>
      <c r="E178" s="29" t="n">
        <v>1</v>
      </c>
      <c r="F178" s="30"/>
      <c r="G178" s="28" t="s">
        <v>92</v>
      </c>
      <c r="H178" s="31"/>
      <c r="I178" s="31"/>
      <c r="J178" s="29"/>
      <c r="K178" s="28" t="s">
        <v>93</v>
      </c>
      <c r="L178" s="32"/>
      <c r="M178" s="31"/>
      <c r="N178" s="28" t="s">
        <v>94</v>
      </c>
      <c r="O178" s="31"/>
      <c r="P178" s="33" t="n">
        <f aca="false">IF(AND(A178&lt;&gt;"",COUNT(F178,H178,I178,J178)=4),1,0)</f>
        <v>0</v>
      </c>
      <c r="Q178" s="34" t="str">
        <f aca="false">IF($P178=1,IF(D178="100ml",1/IF(N(E178)&gt;0,E178,1),1),"")</f>
        <v/>
      </c>
      <c r="R178" s="35" t="str">
        <f aca="false">IF($P178=1,ROUND(IF(G178="kcal",F178*KCAL_KJ,F178)*Q178,9),"")</f>
        <v/>
      </c>
      <c r="S178" s="36" t="str">
        <f aca="false">IF($P178=1,ROUND(H178*Q178,9),"")</f>
        <v/>
      </c>
      <c r="T178" s="36" t="str">
        <f aca="false">IF($P178=1,ROUND(I178*Q178,9),"")</f>
        <v/>
      </c>
      <c r="U178" s="35" t="str">
        <f aca="false">IF($P178=1,ROUND(IF(K178="mg sodium",J178,J178*SALT_NA)*Q178,9),"")</f>
        <v/>
      </c>
      <c r="V178" s="36" t="str">
        <f aca="false">IF($P178=1,ROUND(N(M178)*Q178,9),"")</f>
        <v/>
      </c>
      <c r="W178" s="36" t="str">
        <f aca="false">IF($P178=1,ROUND(N(O178)*Q178,9),"")</f>
        <v/>
      </c>
      <c r="X178" s="33" t="str">
        <f aca="false">IF($P178=1,COUNTIF(Tbl_Energy,"&lt;"&amp;R178),"")</f>
        <v/>
      </c>
      <c r="Y178" s="33" t="str">
        <f aca="false">IF($P178=1,COUNTIF(Tbl_SatFat,"&lt;"&amp;S178),"")</f>
        <v/>
      </c>
      <c r="Z178" s="33" t="str">
        <f aca="false">IF($P178=1,COUNTIF(Tbl_Sugar,"&lt;"&amp;T178),"")</f>
        <v/>
      </c>
      <c r="AA178" s="33" t="str">
        <f aca="false">IF($P178=1,COUNTIF(Tbl_Sodium,"&lt;"&amp;U178),"")</f>
        <v/>
      </c>
      <c r="AB178" s="33" t="str">
        <f aca="false">IF($P178=1,X178+Y178+Z178+AA178,"")</f>
        <v/>
      </c>
      <c r="AC178" s="33" t="str">
        <f aca="false">IF($P178=1,IF(N(L178)&gt;80,5,IF(N(L178)&gt;60,2,IF(N(L178)&gt;40,1,0))),"")</f>
        <v/>
      </c>
      <c r="AD178" s="33" t="str">
        <f aca="false">IF($P178=1,IF(N178="NSP",COUNTIF(Tbl_NSP,"&lt;"&amp;V178),COUNTIF(Tbl_AOAC,"&lt;"&amp;V178)),"")</f>
        <v/>
      </c>
      <c r="AE178" s="33" t="str">
        <f aca="false">IF($P178=1,COUNTIF(Tbl_Protein,"&lt;"&amp;W178),"")</f>
        <v/>
      </c>
      <c r="AF178" s="33" t="str">
        <f aca="false">IF($P178=1,IF(AND(AB178&gt;=Protein_Cap,AC178&lt;FVN_Max),"No","Yes"),"")</f>
        <v/>
      </c>
      <c r="AG178" s="33" t="str">
        <f aca="false">IF($P178=1,AB178-AC178-AD178-IF(AF178="Yes",AE178,0),"")</f>
        <v/>
      </c>
      <c r="AH178" s="33" t="str">
        <f aca="false">IF($P178=1,IF(C178="Drink",Thr_Drink,Thr_Food),"")</f>
        <v/>
      </c>
      <c r="AI178" s="37" t="str">
        <f aca="false">IF($P178=1,IF(AG178&gt;=AH178,"HFSS","Not HFSS"),"")</f>
        <v/>
      </c>
      <c r="AJ178" s="33" t="str">
        <f aca="false">IF($P178=1,IF(AI178="HFSS",AG178-AH178+1,""),"")</f>
        <v/>
      </c>
      <c r="AK178" s="37" t="str">
        <f aca="false">IF($P178=1,IF(AI178="Not HFSS",AH178-1-AG178,""),"")</f>
        <v/>
      </c>
      <c r="AL178" s="38" t="str">
        <f aca="false">IF($P178=1,IF(AND(AF178="No",AB178&lt;=Protein_Cap+1,AE178&gt;0),"Yes: lose "&amp;(AB178-Protein_Cap+1)&amp;" A point"&amp;IF(AB178-Protein_Cap+1&gt;1,"s",""),""),"")</f>
        <v/>
      </c>
      <c r="AM178" s="39" t="str">
        <f aca="false">IF($P178=1,IF(X178=0,"",(R178-INDEX(Tbl_Energy,X178))/R178),"")</f>
        <v/>
      </c>
      <c r="AN178" s="39" t="str">
        <f aca="false">IF($P178=1,IF(Y178=0,"",(S178-INDEX(Tbl_SatFat,Y178))/S178),"")</f>
        <v/>
      </c>
      <c r="AO178" s="39" t="str">
        <f aca="false">IF($P178=1,IF(Z178=0,"",(T178-INDEX(Tbl_Sugar,Z178))/T178),"")</f>
        <v/>
      </c>
      <c r="AP178" s="39" t="str">
        <f aca="false">IF($P178=1,IF(AA178=0,"",(U178-INDEX(Tbl_Sodium,AA178))/U178),"")</f>
        <v/>
      </c>
      <c r="AQ178" s="38" t="str">
        <f aca="false">IF($P178=1,IF(COUNT(AM178:AP178)=0,"",INDEX($AM$12:$AP$12,MATCH(MIN(AM178:AP178),AM178:AP178,0))&amp;": cut "&amp;TEXT(MIN(AM178:AP178),"0.0%")),"")</f>
        <v/>
      </c>
    </row>
    <row r="179" customFormat="false" ht="15" hidden="false" customHeight="false" outlineLevel="0" collapsed="false">
      <c r="A179" s="27"/>
      <c r="B179" s="27"/>
      <c r="C179" s="28" t="s">
        <v>90</v>
      </c>
      <c r="D179" s="28" t="s">
        <v>91</v>
      </c>
      <c r="E179" s="29" t="n">
        <v>1</v>
      </c>
      <c r="F179" s="30"/>
      <c r="G179" s="28" t="s">
        <v>92</v>
      </c>
      <c r="H179" s="31"/>
      <c r="I179" s="31"/>
      <c r="J179" s="29"/>
      <c r="K179" s="28" t="s">
        <v>93</v>
      </c>
      <c r="L179" s="32"/>
      <c r="M179" s="31"/>
      <c r="N179" s="28" t="s">
        <v>94</v>
      </c>
      <c r="O179" s="31"/>
      <c r="P179" s="33" t="n">
        <f aca="false">IF(AND(A179&lt;&gt;"",COUNT(F179,H179,I179,J179)=4),1,0)</f>
        <v>0</v>
      </c>
      <c r="Q179" s="34" t="str">
        <f aca="false">IF($P179=1,IF(D179="100ml",1/IF(N(E179)&gt;0,E179,1),1),"")</f>
        <v/>
      </c>
      <c r="R179" s="35" t="str">
        <f aca="false">IF($P179=1,ROUND(IF(G179="kcal",F179*KCAL_KJ,F179)*Q179,9),"")</f>
        <v/>
      </c>
      <c r="S179" s="36" t="str">
        <f aca="false">IF($P179=1,ROUND(H179*Q179,9),"")</f>
        <v/>
      </c>
      <c r="T179" s="36" t="str">
        <f aca="false">IF($P179=1,ROUND(I179*Q179,9),"")</f>
        <v/>
      </c>
      <c r="U179" s="35" t="str">
        <f aca="false">IF($P179=1,ROUND(IF(K179="mg sodium",J179,J179*SALT_NA)*Q179,9),"")</f>
        <v/>
      </c>
      <c r="V179" s="36" t="str">
        <f aca="false">IF($P179=1,ROUND(N(M179)*Q179,9),"")</f>
        <v/>
      </c>
      <c r="W179" s="36" t="str">
        <f aca="false">IF($P179=1,ROUND(N(O179)*Q179,9),"")</f>
        <v/>
      </c>
      <c r="X179" s="33" t="str">
        <f aca="false">IF($P179=1,COUNTIF(Tbl_Energy,"&lt;"&amp;R179),"")</f>
        <v/>
      </c>
      <c r="Y179" s="33" t="str">
        <f aca="false">IF($P179=1,COUNTIF(Tbl_SatFat,"&lt;"&amp;S179),"")</f>
        <v/>
      </c>
      <c r="Z179" s="33" t="str">
        <f aca="false">IF($P179=1,COUNTIF(Tbl_Sugar,"&lt;"&amp;T179),"")</f>
        <v/>
      </c>
      <c r="AA179" s="33" t="str">
        <f aca="false">IF($P179=1,COUNTIF(Tbl_Sodium,"&lt;"&amp;U179),"")</f>
        <v/>
      </c>
      <c r="AB179" s="33" t="str">
        <f aca="false">IF($P179=1,X179+Y179+Z179+AA179,"")</f>
        <v/>
      </c>
      <c r="AC179" s="33" t="str">
        <f aca="false">IF($P179=1,IF(N(L179)&gt;80,5,IF(N(L179)&gt;60,2,IF(N(L179)&gt;40,1,0))),"")</f>
        <v/>
      </c>
      <c r="AD179" s="33" t="str">
        <f aca="false">IF($P179=1,IF(N179="NSP",COUNTIF(Tbl_NSP,"&lt;"&amp;V179),COUNTIF(Tbl_AOAC,"&lt;"&amp;V179)),"")</f>
        <v/>
      </c>
      <c r="AE179" s="33" t="str">
        <f aca="false">IF($P179=1,COUNTIF(Tbl_Protein,"&lt;"&amp;W179),"")</f>
        <v/>
      </c>
      <c r="AF179" s="33" t="str">
        <f aca="false">IF($P179=1,IF(AND(AB179&gt;=Protein_Cap,AC179&lt;FVN_Max),"No","Yes"),"")</f>
        <v/>
      </c>
      <c r="AG179" s="33" t="str">
        <f aca="false">IF($P179=1,AB179-AC179-AD179-IF(AF179="Yes",AE179,0),"")</f>
        <v/>
      </c>
      <c r="AH179" s="33" t="str">
        <f aca="false">IF($P179=1,IF(C179="Drink",Thr_Drink,Thr_Food),"")</f>
        <v/>
      </c>
      <c r="AI179" s="37" t="str">
        <f aca="false">IF($P179=1,IF(AG179&gt;=AH179,"HFSS","Not HFSS"),"")</f>
        <v/>
      </c>
      <c r="AJ179" s="33" t="str">
        <f aca="false">IF($P179=1,IF(AI179="HFSS",AG179-AH179+1,""),"")</f>
        <v/>
      </c>
      <c r="AK179" s="37" t="str">
        <f aca="false">IF($P179=1,IF(AI179="Not HFSS",AH179-1-AG179,""),"")</f>
        <v/>
      </c>
      <c r="AL179" s="38" t="str">
        <f aca="false">IF($P179=1,IF(AND(AF179="No",AB179&lt;=Protein_Cap+1,AE179&gt;0),"Yes: lose "&amp;(AB179-Protein_Cap+1)&amp;" A point"&amp;IF(AB179-Protein_Cap+1&gt;1,"s",""),""),"")</f>
        <v/>
      </c>
      <c r="AM179" s="39" t="str">
        <f aca="false">IF($P179=1,IF(X179=0,"",(R179-INDEX(Tbl_Energy,X179))/R179),"")</f>
        <v/>
      </c>
      <c r="AN179" s="39" t="str">
        <f aca="false">IF($P179=1,IF(Y179=0,"",(S179-INDEX(Tbl_SatFat,Y179))/S179),"")</f>
        <v/>
      </c>
      <c r="AO179" s="39" t="str">
        <f aca="false">IF($P179=1,IF(Z179=0,"",(T179-INDEX(Tbl_Sugar,Z179))/T179),"")</f>
        <v/>
      </c>
      <c r="AP179" s="39" t="str">
        <f aca="false">IF($P179=1,IF(AA179=0,"",(U179-INDEX(Tbl_Sodium,AA179))/U179),"")</f>
        <v/>
      </c>
      <c r="AQ179" s="38" t="str">
        <f aca="false">IF($P179=1,IF(COUNT(AM179:AP179)=0,"",INDEX($AM$12:$AP$12,MATCH(MIN(AM179:AP179),AM179:AP179,0))&amp;": cut "&amp;TEXT(MIN(AM179:AP179),"0.0%")),"")</f>
        <v/>
      </c>
    </row>
    <row r="180" customFormat="false" ht="15" hidden="false" customHeight="false" outlineLevel="0" collapsed="false">
      <c r="A180" s="27"/>
      <c r="B180" s="27"/>
      <c r="C180" s="28" t="s">
        <v>90</v>
      </c>
      <c r="D180" s="28" t="s">
        <v>91</v>
      </c>
      <c r="E180" s="29" t="n">
        <v>1</v>
      </c>
      <c r="F180" s="30"/>
      <c r="G180" s="28" t="s">
        <v>92</v>
      </c>
      <c r="H180" s="31"/>
      <c r="I180" s="31"/>
      <c r="J180" s="29"/>
      <c r="K180" s="28" t="s">
        <v>93</v>
      </c>
      <c r="L180" s="32"/>
      <c r="M180" s="31"/>
      <c r="N180" s="28" t="s">
        <v>94</v>
      </c>
      <c r="O180" s="31"/>
      <c r="P180" s="33" t="n">
        <f aca="false">IF(AND(A180&lt;&gt;"",COUNT(F180,H180,I180,J180)=4),1,0)</f>
        <v>0</v>
      </c>
      <c r="Q180" s="34" t="str">
        <f aca="false">IF($P180=1,IF(D180="100ml",1/IF(N(E180)&gt;0,E180,1),1),"")</f>
        <v/>
      </c>
      <c r="R180" s="35" t="str">
        <f aca="false">IF($P180=1,ROUND(IF(G180="kcal",F180*KCAL_KJ,F180)*Q180,9),"")</f>
        <v/>
      </c>
      <c r="S180" s="36" t="str">
        <f aca="false">IF($P180=1,ROUND(H180*Q180,9),"")</f>
        <v/>
      </c>
      <c r="T180" s="36" t="str">
        <f aca="false">IF($P180=1,ROUND(I180*Q180,9),"")</f>
        <v/>
      </c>
      <c r="U180" s="35" t="str">
        <f aca="false">IF($P180=1,ROUND(IF(K180="mg sodium",J180,J180*SALT_NA)*Q180,9),"")</f>
        <v/>
      </c>
      <c r="V180" s="36" t="str">
        <f aca="false">IF($P180=1,ROUND(N(M180)*Q180,9),"")</f>
        <v/>
      </c>
      <c r="W180" s="36" t="str">
        <f aca="false">IF($P180=1,ROUND(N(O180)*Q180,9),"")</f>
        <v/>
      </c>
      <c r="X180" s="33" t="str">
        <f aca="false">IF($P180=1,COUNTIF(Tbl_Energy,"&lt;"&amp;R180),"")</f>
        <v/>
      </c>
      <c r="Y180" s="33" t="str">
        <f aca="false">IF($P180=1,COUNTIF(Tbl_SatFat,"&lt;"&amp;S180),"")</f>
        <v/>
      </c>
      <c r="Z180" s="33" t="str">
        <f aca="false">IF($P180=1,COUNTIF(Tbl_Sugar,"&lt;"&amp;T180),"")</f>
        <v/>
      </c>
      <c r="AA180" s="33" t="str">
        <f aca="false">IF($P180=1,COUNTIF(Tbl_Sodium,"&lt;"&amp;U180),"")</f>
        <v/>
      </c>
      <c r="AB180" s="33" t="str">
        <f aca="false">IF($P180=1,X180+Y180+Z180+AA180,"")</f>
        <v/>
      </c>
      <c r="AC180" s="33" t="str">
        <f aca="false">IF($P180=1,IF(N(L180)&gt;80,5,IF(N(L180)&gt;60,2,IF(N(L180)&gt;40,1,0))),"")</f>
        <v/>
      </c>
      <c r="AD180" s="33" t="str">
        <f aca="false">IF($P180=1,IF(N180="NSP",COUNTIF(Tbl_NSP,"&lt;"&amp;V180),COUNTIF(Tbl_AOAC,"&lt;"&amp;V180)),"")</f>
        <v/>
      </c>
      <c r="AE180" s="33" t="str">
        <f aca="false">IF($P180=1,COUNTIF(Tbl_Protein,"&lt;"&amp;W180),"")</f>
        <v/>
      </c>
      <c r="AF180" s="33" t="str">
        <f aca="false">IF($P180=1,IF(AND(AB180&gt;=Protein_Cap,AC180&lt;FVN_Max),"No","Yes"),"")</f>
        <v/>
      </c>
      <c r="AG180" s="33" t="str">
        <f aca="false">IF($P180=1,AB180-AC180-AD180-IF(AF180="Yes",AE180,0),"")</f>
        <v/>
      </c>
      <c r="AH180" s="33" t="str">
        <f aca="false">IF($P180=1,IF(C180="Drink",Thr_Drink,Thr_Food),"")</f>
        <v/>
      </c>
      <c r="AI180" s="37" t="str">
        <f aca="false">IF($P180=1,IF(AG180&gt;=AH180,"HFSS","Not HFSS"),"")</f>
        <v/>
      </c>
      <c r="AJ180" s="33" t="str">
        <f aca="false">IF($P180=1,IF(AI180="HFSS",AG180-AH180+1,""),"")</f>
        <v/>
      </c>
      <c r="AK180" s="37" t="str">
        <f aca="false">IF($P180=1,IF(AI180="Not HFSS",AH180-1-AG180,""),"")</f>
        <v/>
      </c>
      <c r="AL180" s="38" t="str">
        <f aca="false">IF($P180=1,IF(AND(AF180="No",AB180&lt;=Protein_Cap+1,AE180&gt;0),"Yes: lose "&amp;(AB180-Protein_Cap+1)&amp;" A point"&amp;IF(AB180-Protein_Cap+1&gt;1,"s",""),""),"")</f>
        <v/>
      </c>
      <c r="AM180" s="39" t="str">
        <f aca="false">IF($P180=1,IF(X180=0,"",(R180-INDEX(Tbl_Energy,X180))/R180),"")</f>
        <v/>
      </c>
      <c r="AN180" s="39" t="str">
        <f aca="false">IF($P180=1,IF(Y180=0,"",(S180-INDEX(Tbl_SatFat,Y180))/S180),"")</f>
        <v/>
      </c>
      <c r="AO180" s="39" t="str">
        <f aca="false">IF($P180=1,IF(Z180=0,"",(T180-INDEX(Tbl_Sugar,Z180))/T180),"")</f>
        <v/>
      </c>
      <c r="AP180" s="39" t="str">
        <f aca="false">IF($P180=1,IF(AA180=0,"",(U180-INDEX(Tbl_Sodium,AA180))/U180),"")</f>
        <v/>
      </c>
      <c r="AQ180" s="38" t="str">
        <f aca="false">IF($P180=1,IF(COUNT(AM180:AP180)=0,"",INDEX($AM$12:$AP$12,MATCH(MIN(AM180:AP180),AM180:AP180,0))&amp;": cut "&amp;TEXT(MIN(AM180:AP180),"0.0%")),"")</f>
        <v/>
      </c>
    </row>
    <row r="181" customFormat="false" ht="15" hidden="false" customHeight="false" outlineLevel="0" collapsed="false">
      <c r="A181" s="27"/>
      <c r="B181" s="27"/>
      <c r="C181" s="28" t="s">
        <v>90</v>
      </c>
      <c r="D181" s="28" t="s">
        <v>91</v>
      </c>
      <c r="E181" s="29" t="n">
        <v>1</v>
      </c>
      <c r="F181" s="30"/>
      <c r="G181" s="28" t="s">
        <v>92</v>
      </c>
      <c r="H181" s="31"/>
      <c r="I181" s="31"/>
      <c r="J181" s="29"/>
      <c r="K181" s="28" t="s">
        <v>93</v>
      </c>
      <c r="L181" s="32"/>
      <c r="M181" s="31"/>
      <c r="N181" s="28" t="s">
        <v>94</v>
      </c>
      <c r="O181" s="31"/>
      <c r="P181" s="33" t="n">
        <f aca="false">IF(AND(A181&lt;&gt;"",COUNT(F181,H181,I181,J181)=4),1,0)</f>
        <v>0</v>
      </c>
      <c r="Q181" s="34" t="str">
        <f aca="false">IF($P181=1,IF(D181="100ml",1/IF(N(E181)&gt;0,E181,1),1),"")</f>
        <v/>
      </c>
      <c r="R181" s="35" t="str">
        <f aca="false">IF($P181=1,ROUND(IF(G181="kcal",F181*KCAL_KJ,F181)*Q181,9),"")</f>
        <v/>
      </c>
      <c r="S181" s="36" t="str">
        <f aca="false">IF($P181=1,ROUND(H181*Q181,9),"")</f>
        <v/>
      </c>
      <c r="T181" s="36" t="str">
        <f aca="false">IF($P181=1,ROUND(I181*Q181,9),"")</f>
        <v/>
      </c>
      <c r="U181" s="35" t="str">
        <f aca="false">IF($P181=1,ROUND(IF(K181="mg sodium",J181,J181*SALT_NA)*Q181,9),"")</f>
        <v/>
      </c>
      <c r="V181" s="36" t="str">
        <f aca="false">IF($P181=1,ROUND(N(M181)*Q181,9),"")</f>
        <v/>
      </c>
      <c r="W181" s="36" t="str">
        <f aca="false">IF($P181=1,ROUND(N(O181)*Q181,9),"")</f>
        <v/>
      </c>
      <c r="X181" s="33" t="str">
        <f aca="false">IF($P181=1,COUNTIF(Tbl_Energy,"&lt;"&amp;R181),"")</f>
        <v/>
      </c>
      <c r="Y181" s="33" t="str">
        <f aca="false">IF($P181=1,COUNTIF(Tbl_SatFat,"&lt;"&amp;S181),"")</f>
        <v/>
      </c>
      <c r="Z181" s="33" t="str">
        <f aca="false">IF($P181=1,COUNTIF(Tbl_Sugar,"&lt;"&amp;T181),"")</f>
        <v/>
      </c>
      <c r="AA181" s="33" t="str">
        <f aca="false">IF($P181=1,COUNTIF(Tbl_Sodium,"&lt;"&amp;U181),"")</f>
        <v/>
      </c>
      <c r="AB181" s="33" t="str">
        <f aca="false">IF($P181=1,X181+Y181+Z181+AA181,"")</f>
        <v/>
      </c>
      <c r="AC181" s="33" t="str">
        <f aca="false">IF($P181=1,IF(N(L181)&gt;80,5,IF(N(L181)&gt;60,2,IF(N(L181)&gt;40,1,0))),"")</f>
        <v/>
      </c>
      <c r="AD181" s="33" t="str">
        <f aca="false">IF($P181=1,IF(N181="NSP",COUNTIF(Tbl_NSP,"&lt;"&amp;V181),COUNTIF(Tbl_AOAC,"&lt;"&amp;V181)),"")</f>
        <v/>
      </c>
      <c r="AE181" s="33" t="str">
        <f aca="false">IF($P181=1,COUNTIF(Tbl_Protein,"&lt;"&amp;W181),"")</f>
        <v/>
      </c>
      <c r="AF181" s="33" t="str">
        <f aca="false">IF($P181=1,IF(AND(AB181&gt;=Protein_Cap,AC181&lt;FVN_Max),"No","Yes"),"")</f>
        <v/>
      </c>
      <c r="AG181" s="33" t="str">
        <f aca="false">IF($P181=1,AB181-AC181-AD181-IF(AF181="Yes",AE181,0),"")</f>
        <v/>
      </c>
      <c r="AH181" s="33" t="str">
        <f aca="false">IF($P181=1,IF(C181="Drink",Thr_Drink,Thr_Food),"")</f>
        <v/>
      </c>
      <c r="AI181" s="37" t="str">
        <f aca="false">IF($P181=1,IF(AG181&gt;=AH181,"HFSS","Not HFSS"),"")</f>
        <v/>
      </c>
      <c r="AJ181" s="33" t="str">
        <f aca="false">IF($P181=1,IF(AI181="HFSS",AG181-AH181+1,""),"")</f>
        <v/>
      </c>
      <c r="AK181" s="37" t="str">
        <f aca="false">IF($P181=1,IF(AI181="Not HFSS",AH181-1-AG181,""),"")</f>
        <v/>
      </c>
      <c r="AL181" s="38" t="str">
        <f aca="false">IF($P181=1,IF(AND(AF181="No",AB181&lt;=Protein_Cap+1,AE181&gt;0),"Yes: lose "&amp;(AB181-Protein_Cap+1)&amp;" A point"&amp;IF(AB181-Protein_Cap+1&gt;1,"s",""),""),"")</f>
        <v/>
      </c>
      <c r="AM181" s="39" t="str">
        <f aca="false">IF($P181=1,IF(X181=0,"",(R181-INDEX(Tbl_Energy,X181))/R181),"")</f>
        <v/>
      </c>
      <c r="AN181" s="39" t="str">
        <f aca="false">IF($P181=1,IF(Y181=0,"",(S181-INDEX(Tbl_SatFat,Y181))/S181),"")</f>
        <v/>
      </c>
      <c r="AO181" s="39" t="str">
        <f aca="false">IF($P181=1,IF(Z181=0,"",(T181-INDEX(Tbl_Sugar,Z181))/T181),"")</f>
        <v/>
      </c>
      <c r="AP181" s="39" t="str">
        <f aca="false">IF($P181=1,IF(AA181=0,"",(U181-INDEX(Tbl_Sodium,AA181))/U181),"")</f>
        <v/>
      </c>
      <c r="AQ181" s="38" t="str">
        <f aca="false">IF($P181=1,IF(COUNT(AM181:AP181)=0,"",INDEX($AM$12:$AP$12,MATCH(MIN(AM181:AP181),AM181:AP181,0))&amp;": cut "&amp;TEXT(MIN(AM181:AP181),"0.0%")),"")</f>
        <v/>
      </c>
    </row>
    <row r="182" customFormat="false" ht="15" hidden="false" customHeight="false" outlineLevel="0" collapsed="false">
      <c r="A182" s="27"/>
      <c r="B182" s="27"/>
      <c r="C182" s="28" t="s">
        <v>90</v>
      </c>
      <c r="D182" s="28" t="s">
        <v>91</v>
      </c>
      <c r="E182" s="29" t="n">
        <v>1</v>
      </c>
      <c r="F182" s="30"/>
      <c r="G182" s="28" t="s">
        <v>92</v>
      </c>
      <c r="H182" s="31"/>
      <c r="I182" s="31"/>
      <c r="J182" s="29"/>
      <c r="K182" s="28" t="s">
        <v>93</v>
      </c>
      <c r="L182" s="32"/>
      <c r="M182" s="31"/>
      <c r="N182" s="28" t="s">
        <v>94</v>
      </c>
      <c r="O182" s="31"/>
      <c r="P182" s="33" t="n">
        <f aca="false">IF(AND(A182&lt;&gt;"",COUNT(F182,H182,I182,J182)=4),1,0)</f>
        <v>0</v>
      </c>
      <c r="Q182" s="34" t="str">
        <f aca="false">IF($P182=1,IF(D182="100ml",1/IF(N(E182)&gt;0,E182,1),1),"")</f>
        <v/>
      </c>
      <c r="R182" s="35" t="str">
        <f aca="false">IF($P182=1,ROUND(IF(G182="kcal",F182*KCAL_KJ,F182)*Q182,9),"")</f>
        <v/>
      </c>
      <c r="S182" s="36" t="str">
        <f aca="false">IF($P182=1,ROUND(H182*Q182,9),"")</f>
        <v/>
      </c>
      <c r="T182" s="36" t="str">
        <f aca="false">IF($P182=1,ROUND(I182*Q182,9),"")</f>
        <v/>
      </c>
      <c r="U182" s="35" t="str">
        <f aca="false">IF($P182=1,ROUND(IF(K182="mg sodium",J182,J182*SALT_NA)*Q182,9),"")</f>
        <v/>
      </c>
      <c r="V182" s="36" t="str">
        <f aca="false">IF($P182=1,ROUND(N(M182)*Q182,9),"")</f>
        <v/>
      </c>
      <c r="W182" s="36" t="str">
        <f aca="false">IF($P182=1,ROUND(N(O182)*Q182,9),"")</f>
        <v/>
      </c>
      <c r="X182" s="33" t="str">
        <f aca="false">IF($P182=1,COUNTIF(Tbl_Energy,"&lt;"&amp;R182),"")</f>
        <v/>
      </c>
      <c r="Y182" s="33" t="str">
        <f aca="false">IF($P182=1,COUNTIF(Tbl_SatFat,"&lt;"&amp;S182),"")</f>
        <v/>
      </c>
      <c r="Z182" s="33" t="str">
        <f aca="false">IF($P182=1,COUNTIF(Tbl_Sugar,"&lt;"&amp;T182),"")</f>
        <v/>
      </c>
      <c r="AA182" s="33" t="str">
        <f aca="false">IF($P182=1,COUNTIF(Tbl_Sodium,"&lt;"&amp;U182),"")</f>
        <v/>
      </c>
      <c r="AB182" s="33" t="str">
        <f aca="false">IF($P182=1,X182+Y182+Z182+AA182,"")</f>
        <v/>
      </c>
      <c r="AC182" s="33" t="str">
        <f aca="false">IF($P182=1,IF(N(L182)&gt;80,5,IF(N(L182)&gt;60,2,IF(N(L182)&gt;40,1,0))),"")</f>
        <v/>
      </c>
      <c r="AD182" s="33" t="str">
        <f aca="false">IF($P182=1,IF(N182="NSP",COUNTIF(Tbl_NSP,"&lt;"&amp;V182),COUNTIF(Tbl_AOAC,"&lt;"&amp;V182)),"")</f>
        <v/>
      </c>
      <c r="AE182" s="33" t="str">
        <f aca="false">IF($P182=1,COUNTIF(Tbl_Protein,"&lt;"&amp;W182),"")</f>
        <v/>
      </c>
      <c r="AF182" s="33" t="str">
        <f aca="false">IF($P182=1,IF(AND(AB182&gt;=Protein_Cap,AC182&lt;FVN_Max),"No","Yes"),"")</f>
        <v/>
      </c>
      <c r="AG182" s="33" t="str">
        <f aca="false">IF($P182=1,AB182-AC182-AD182-IF(AF182="Yes",AE182,0),"")</f>
        <v/>
      </c>
      <c r="AH182" s="33" t="str">
        <f aca="false">IF($P182=1,IF(C182="Drink",Thr_Drink,Thr_Food),"")</f>
        <v/>
      </c>
      <c r="AI182" s="37" t="str">
        <f aca="false">IF($P182=1,IF(AG182&gt;=AH182,"HFSS","Not HFSS"),"")</f>
        <v/>
      </c>
      <c r="AJ182" s="33" t="str">
        <f aca="false">IF($P182=1,IF(AI182="HFSS",AG182-AH182+1,""),"")</f>
        <v/>
      </c>
      <c r="AK182" s="37" t="str">
        <f aca="false">IF($P182=1,IF(AI182="Not HFSS",AH182-1-AG182,""),"")</f>
        <v/>
      </c>
      <c r="AL182" s="38" t="str">
        <f aca="false">IF($P182=1,IF(AND(AF182="No",AB182&lt;=Protein_Cap+1,AE182&gt;0),"Yes: lose "&amp;(AB182-Protein_Cap+1)&amp;" A point"&amp;IF(AB182-Protein_Cap+1&gt;1,"s",""),""),"")</f>
        <v/>
      </c>
      <c r="AM182" s="39" t="str">
        <f aca="false">IF($P182=1,IF(X182=0,"",(R182-INDEX(Tbl_Energy,X182))/R182),"")</f>
        <v/>
      </c>
      <c r="AN182" s="39" t="str">
        <f aca="false">IF($P182=1,IF(Y182=0,"",(S182-INDEX(Tbl_SatFat,Y182))/S182),"")</f>
        <v/>
      </c>
      <c r="AO182" s="39" t="str">
        <f aca="false">IF($P182=1,IF(Z182=0,"",(T182-INDEX(Tbl_Sugar,Z182))/T182),"")</f>
        <v/>
      </c>
      <c r="AP182" s="39" t="str">
        <f aca="false">IF($P182=1,IF(AA182=0,"",(U182-INDEX(Tbl_Sodium,AA182))/U182),"")</f>
        <v/>
      </c>
      <c r="AQ182" s="38" t="str">
        <f aca="false">IF($P182=1,IF(COUNT(AM182:AP182)=0,"",INDEX($AM$12:$AP$12,MATCH(MIN(AM182:AP182),AM182:AP182,0))&amp;": cut "&amp;TEXT(MIN(AM182:AP182),"0.0%")),"")</f>
        <v/>
      </c>
    </row>
    <row r="183" customFormat="false" ht="15" hidden="false" customHeight="false" outlineLevel="0" collapsed="false">
      <c r="A183" s="27"/>
      <c r="B183" s="27"/>
      <c r="C183" s="28" t="s">
        <v>90</v>
      </c>
      <c r="D183" s="28" t="s">
        <v>91</v>
      </c>
      <c r="E183" s="29" t="n">
        <v>1</v>
      </c>
      <c r="F183" s="30"/>
      <c r="G183" s="28" t="s">
        <v>92</v>
      </c>
      <c r="H183" s="31"/>
      <c r="I183" s="31"/>
      <c r="J183" s="29"/>
      <c r="K183" s="28" t="s">
        <v>93</v>
      </c>
      <c r="L183" s="32"/>
      <c r="M183" s="31"/>
      <c r="N183" s="28" t="s">
        <v>94</v>
      </c>
      <c r="O183" s="31"/>
      <c r="P183" s="33" t="n">
        <f aca="false">IF(AND(A183&lt;&gt;"",COUNT(F183,H183,I183,J183)=4),1,0)</f>
        <v>0</v>
      </c>
      <c r="Q183" s="34" t="str">
        <f aca="false">IF($P183=1,IF(D183="100ml",1/IF(N(E183)&gt;0,E183,1),1),"")</f>
        <v/>
      </c>
      <c r="R183" s="35" t="str">
        <f aca="false">IF($P183=1,ROUND(IF(G183="kcal",F183*KCAL_KJ,F183)*Q183,9),"")</f>
        <v/>
      </c>
      <c r="S183" s="36" t="str">
        <f aca="false">IF($P183=1,ROUND(H183*Q183,9),"")</f>
        <v/>
      </c>
      <c r="T183" s="36" t="str">
        <f aca="false">IF($P183=1,ROUND(I183*Q183,9),"")</f>
        <v/>
      </c>
      <c r="U183" s="35" t="str">
        <f aca="false">IF($P183=1,ROUND(IF(K183="mg sodium",J183,J183*SALT_NA)*Q183,9),"")</f>
        <v/>
      </c>
      <c r="V183" s="36" t="str">
        <f aca="false">IF($P183=1,ROUND(N(M183)*Q183,9),"")</f>
        <v/>
      </c>
      <c r="W183" s="36" t="str">
        <f aca="false">IF($P183=1,ROUND(N(O183)*Q183,9),"")</f>
        <v/>
      </c>
      <c r="X183" s="33" t="str">
        <f aca="false">IF($P183=1,COUNTIF(Tbl_Energy,"&lt;"&amp;R183),"")</f>
        <v/>
      </c>
      <c r="Y183" s="33" t="str">
        <f aca="false">IF($P183=1,COUNTIF(Tbl_SatFat,"&lt;"&amp;S183),"")</f>
        <v/>
      </c>
      <c r="Z183" s="33" t="str">
        <f aca="false">IF($P183=1,COUNTIF(Tbl_Sugar,"&lt;"&amp;T183),"")</f>
        <v/>
      </c>
      <c r="AA183" s="33" t="str">
        <f aca="false">IF($P183=1,COUNTIF(Tbl_Sodium,"&lt;"&amp;U183),"")</f>
        <v/>
      </c>
      <c r="AB183" s="33" t="str">
        <f aca="false">IF($P183=1,X183+Y183+Z183+AA183,"")</f>
        <v/>
      </c>
      <c r="AC183" s="33" t="str">
        <f aca="false">IF($P183=1,IF(N(L183)&gt;80,5,IF(N(L183)&gt;60,2,IF(N(L183)&gt;40,1,0))),"")</f>
        <v/>
      </c>
      <c r="AD183" s="33" t="str">
        <f aca="false">IF($P183=1,IF(N183="NSP",COUNTIF(Tbl_NSP,"&lt;"&amp;V183),COUNTIF(Tbl_AOAC,"&lt;"&amp;V183)),"")</f>
        <v/>
      </c>
      <c r="AE183" s="33" t="str">
        <f aca="false">IF($P183=1,COUNTIF(Tbl_Protein,"&lt;"&amp;W183),"")</f>
        <v/>
      </c>
      <c r="AF183" s="33" t="str">
        <f aca="false">IF($P183=1,IF(AND(AB183&gt;=Protein_Cap,AC183&lt;FVN_Max),"No","Yes"),"")</f>
        <v/>
      </c>
      <c r="AG183" s="33" t="str">
        <f aca="false">IF($P183=1,AB183-AC183-AD183-IF(AF183="Yes",AE183,0),"")</f>
        <v/>
      </c>
      <c r="AH183" s="33" t="str">
        <f aca="false">IF($P183=1,IF(C183="Drink",Thr_Drink,Thr_Food),"")</f>
        <v/>
      </c>
      <c r="AI183" s="37" t="str">
        <f aca="false">IF($P183=1,IF(AG183&gt;=AH183,"HFSS","Not HFSS"),"")</f>
        <v/>
      </c>
      <c r="AJ183" s="33" t="str">
        <f aca="false">IF($P183=1,IF(AI183="HFSS",AG183-AH183+1,""),"")</f>
        <v/>
      </c>
      <c r="AK183" s="37" t="str">
        <f aca="false">IF($P183=1,IF(AI183="Not HFSS",AH183-1-AG183,""),"")</f>
        <v/>
      </c>
      <c r="AL183" s="38" t="str">
        <f aca="false">IF($P183=1,IF(AND(AF183="No",AB183&lt;=Protein_Cap+1,AE183&gt;0),"Yes: lose "&amp;(AB183-Protein_Cap+1)&amp;" A point"&amp;IF(AB183-Protein_Cap+1&gt;1,"s",""),""),"")</f>
        <v/>
      </c>
      <c r="AM183" s="39" t="str">
        <f aca="false">IF($P183=1,IF(X183=0,"",(R183-INDEX(Tbl_Energy,X183))/R183),"")</f>
        <v/>
      </c>
      <c r="AN183" s="39" t="str">
        <f aca="false">IF($P183=1,IF(Y183=0,"",(S183-INDEX(Tbl_SatFat,Y183))/S183),"")</f>
        <v/>
      </c>
      <c r="AO183" s="39" t="str">
        <f aca="false">IF($P183=1,IF(Z183=0,"",(T183-INDEX(Tbl_Sugar,Z183))/T183),"")</f>
        <v/>
      </c>
      <c r="AP183" s="39" t="str">
        <f aca="false">IF($P183=1,IF(AA183=0,"",(U183-INDEX(Tbl_Sodium,AA183))/U183),"")</f>
        <v/>
      </c>
      <c r="AQ183" s="38" t="str">
        <f aca="false">IF($P183=1,IF(COUNT(AM183:AP183)=0,"",INDEX($AM$12:$AP$12,MATCH(MIN(AM183:AP183),AM183:AP183,0))&amp;": cut "&amp;TEXT(MIN(AM183:AP183),"0.0%")),"")</f>
        <v/>
      </c>
    </row>
    <row r="184" customFormat="false" ht="15" hidden="false" customHeight="false" outlineLevel="0" collapsed="false">
      <c r="A184" s="27"/>
      <c r="B184" s="27"/>
      <c r="C184" s="28" t="s">
        <v>90</v>
      </c>
      <c r="D184" s="28" t="s">
        <v>91</v>
      </c>
      <c r="E184" s="29" t="n">
        <v>1</v>
      </c>
      <c r="F184" s="30"/>
      <c r="G184" s="28" t="s">
        <v>92</v>
      </c>
      <c r="H184" s="31"/>
      <c r="I184" s="31"/>
      <c r="J184" s="29"/>
      <c r="K184" s="28" t="s">
        <v>93</v>
      </c>
      <c r="L184" s="32"/>
      <c r="M184" s="31"/>
      <c r="N184" s="28" t="s">
        <v>94</v>
      </c>
      <c r="O184" s="31"/>
      <c r="P184" s="33" t="n">
        <f aca="false">IF(AND(A184&lt;&gt;"",COUNT(F184,H184,I184,J184)=4),1,0)</f>
        <v>0</v>
      </c>
      <c r="Q184" s="34" t="str">
        <f aca="false">IF($P184=1,IF(D184="100ml",1/IF(N(E184)&gt;0,E184,1),1),"")</f>
        <v/>
      </c>
      <c r="R184" s="35" t="str">
        <f aca="false">IF($P184=1,ROUND(IF(G184="kcal",F184*KCAL_KJ,F184)*Q184,9),"")</f>
        <v/>
      </c>
      <c r="S184" s="36" t="str">
        <f aca="false">IF($P184=1,ROUND(H184*Q184,9),"")</f>
        <v/>
      </c>
      <c r="T184" s="36" t="str">
        <f aca="false">IF($P184=1,ROUND(I184*Q184,9),"")</f>
        <v/>
      </c>
      <c r="U184" s="35" t="str">
        <f aca="false">IF($P184=1,ROUND(IF(K184="mg sodium",J184,J184*SALT_NA)*Q184,9),"")</f>
        <v/>
      </c>
      <c r="V184" s="36" t="str">
        <f aca="false">IF($P184=1,ROUND(N(M184)*Q184,9),"")</f>
        <v/>
      </c>
      <c r="W184" s="36" t="str">
        <f aca="false">IF($P184=1,ROUND(N(O184)*Q184,9),"")</f>
        <v/>
      </c>
      <c r="X184" s="33" t="str">
        <f aca="false">IF($P184=1,COUNTIF(Tbl_Energy,"&lt;"&amp;R184),"")</f>
        <v/>
      </c>
      <c r="Y184" s="33" t="str">
        <f aca="false">IF($P184=1,COUNTIF(Tbl_SatFat,"&lt;"&amp;S184),"")</f>
        <v/>
      </c>
      <c r="Z184" s="33" t="str">
        <f aca="false">IF($P184=1,COUNTIF(Tbl_Sugar,"&lt;"&amp;T184),"")</f>
        <v/>
      </c>
      <c r="AA184" s="33" t="str">
        <f aca="false">IF($P184=1,COUNTIF(Tbl_Sodium,"&lt;"&amp;U184),"")</f>
        <v/>
      </c>
      <c r="AB184" s="33" t="str">
        <f aca="false">IF($P184=1,X184+Y184+Z184+AA184,"")</f>
        <v/>
      </c>
      <c r="AC184" s="33" t="str">
        <f aca="false">IF($P184=1,IF(N(L184)&gt;80,5,IF(N(L184)&gt;60,2,IF(N(L184)&gt;40,1,0))),"")</f>
        <v/>
      </c>
      <c r="AD184" s="33" t="str">
        <f aca="false">IF($P184=1,IF(N184="NSP",COUNTIF(Tbl_NSP,"&lt;"&amp;V184),COUNTIF(Tbl_AOAC,"&lt;"&amp;V184)),"")</f>
        <v/>
      </c>
      <c r="AE184" s="33" t="str">
        <f aca="false">IF($P184=1,COUNTIF(Tbl_Protein,"&lt;"&amp;W184),"")</f>
        <v/>
      </c>
      <c r="AF184" s="33" t="str">
        <f aca="false">IF($P184=1,IF(AND(AB184&gt;=Protein_Cap,AC184&lt;FVN_Max),"No","Yes"),"")</f>
        <v/>
      </c>
      <c r="AG184" s="33" t="str">
        <f aca="false">IF($P184=1,AB184-AC184-AD184-IF(AF184="Yes",AE184,0),"")</f>
        <v/>
      </c>
      <c r="AH184" s="33" t="str">
        <f aca="false">IF($P184=1,IF(C184="Drink",Thr_Drink,Thr_Food),"")</f>
        <v/>
      </c>
      <c r="AI184" s="37" t="str">
        <f aca="false">IF($P184=1,IF(AG184&gt;=AH184,"HFSS","Not HFSS"),"")</f>
        <v/>
      </c>
      <c r="AJ184" s="33" t="str">
        <f aca="false">IF($P184=1,IF(AI184="HFSS",AG184-AH184+1,""),"")</f>
        <v/>
      </c>
      <c r="AK184" s="37" t="str">
        <f aca="false">IF($P184=1,IF(AI184="Not HFSS",AH184-1-AG184,""),"")</f>
        <v/>
      </c>
      <c r="AL184" s="38" t="str">
        <f aca="false">IF($P184=1,IF(AND(AF184="No",AB184&lt;=Protein_Cap+1,AE184&gt;0),"Yes: lose "&amp;(AB184-Protein_Cap+1)&amp;" A point"&amp;IF(AB184-Protein_Cap+1&gt;1,"s",""),""),"")</f>
        <v/>
      </c>
      <c r="AM184" s="39" t="str">
        <f aca="false">IF($P184=1,IF(X184=0,"",(R184-INDEX(Tbl_Energy,X184))/R184),"")</f>
        <v/>
      </c>
      <c r="AN184" s="39" t="str">
        <f aca="false">IF($P184=1,IF(Y184=0,"",(S184-INDEX(Tbl_SatFat,Y184))/S184),"")</f>
        <v/>
      </c>
      <c r="AO184" s="39" t="str">
        <f aca="false">IF($P184=1,IF(Z184=0,"",(T184-INDEX(Tbl_Sugar,Z184))/T184),"")</f>
        <v/>
      </c>
      <c r="AP184" s="39" t="str">
        <f aca="false">IF($P184=1,IF(AA184=0,"",(U184-INDEX(Tbl_Sodium,AA184))/U184),"")</f>
        <v/>
      </c>
      <c r="AQ184" s="38" t="str">
        <f aca="false">IF($P184=1,IF(COUNT(AM184:AP184)=0,"",INDEX($AM$12:$AP$12,MATCH(MIN(AM184:AP184),AM184:AP184,0))&amp;": cut "&amp;TEXT(MIN(AM184:AP184),"0.0%")),"")</f>
        <v/>
      </c>
    </row>
    <row r="185" customFormat="false" ht="15" hidden="false" customHeight="false" outlineLevel="0" collapsed="false">
      <c r="A185" s="27"/>
      <c r="B185" s="27"/>
      <c r="C185" s="28" t="s">
        <v>90</v>
      </c>
      <c r="D185" s="28" t="s">
        <v>91</v>
      </c>
      <c r="E185" s="29" t="n">
        <v>1</v>
      </c>
      <c r="F185" s="30"/>
      <c r="G185" s="28" t="s">
        <v>92</v>
      </c>
      <c r="H185" s="31"/>
      <c r="I185" s="31"/>
      <c r="J185" s="29"/>
      <c r="K185" s="28" t="s">
        <v>93</v>
      </c>
      <c r="L185" s="32"/>
      <c r="M185" s="31"/>
      <c r="N185" s="28" t="s">
        <v>94</v>
      </c>
      <c r="O185" s="31"/>
      <c r="P185" s="33" t="n">
        <f aca="false">IF(AND(A185&lt;&gt;"",COUNT(F185,H185,I185,J185)=4),1,0)</f>
        <v>0</v>
      </c>
      <c r="Q185" s="34" t="str">
        <f aca="false">IF($P185=1,IF(D185="100ml",1/IF(N(E185)&gt;0,E185,1),1),"")</f>
        <v/>
      </c>
      <c r="R185" s="35" t="str">
        <f aca="false">IF($P185=1,ROUND(IF(G185="kcal",F185*KCAL_KJ,F185)*Q185,9),"")</f>
        <v/>
      </c>
      <c r="S185" s="36" t="str">
        <f aca="false">IF($P185=1,ROUND(H185*Q185,9),"")</f>
        <v/>
      </c>
      <c r="T185" s="36" t="str">
        <f aca="false">IF($P185=1,ROUND(I185*Q185,9),"")</f>
        <v/>
      </c>
      <c r="U185" s="35" t="str">
        <f aca="false">IF($P185=1,ROUND(IF(K185="mg sodium",J185,J185*SALT_NA)*Q185,9),"")</f>
        <v/>
      </c>
      <c r="V185" s="36" t="str">
        <f aca="false">IF($P185=1,ROUND(N(M185)*Q185,9),"")</f>
        <v/>
      </c>
      <c r="W185" s="36" t="str">
        <f aca="false">IF($P185=1,ROUND(N(O185)*Q185,9),"")</f>
        <v/>
      </c>
      <c r="X185" s="33" t="str">
        <f aca="false">IF($P185=1,COUNTIF(Tbl_Energy,"&lt;"&amp;R185),"")</f>
        <v/>
      </c>
      <c r="Y185" s="33" t="str">
        <f aca="false">IF($P185=1,COUNTIF(Tbl_SatFat,"&lt;"&amp;S185),"")</f>
        <v/>
      </c>
      <c r="Z185" s="33" t="str">
        <f aca="false">IF($P185=1,COUNTIF(Tbl_Sugar,"&lt;"&amp;T185),"")</f>
        <v/>
      </c>
      <c r="AA185" s="33" t="str">
        <f aca="false">IF($P185=1,COUNTIF(Tbl_Sodium,"&lt;"&amp;U185),"")</f>
        <v/>
      </c>
      <c r="AB185" s="33" t="str">
        <f aca="false">IF($P185=1,X185+Y185+Z185+AA185,"")</f>
        <v/>
      </c>
      <c r="AC185" s="33" t="str">
        <f aca="false">IF($P185=1,IF(N(L185)&gt;80,5,IF(N(L185)&gt;60,2,IF(N(L185)&gt;40,1,0))),"")</f>
        <v/>
      </c>
      <c r="AD185" s="33" t="str">
        <f aca="false">IF($P185=1,IF(N185="NSP",COUNTIF(Tbl_NSP,"&lt;"&amp;V185),COUNTIF(Tbl_AOAC,"&lt;"&amp;V185)),"")</f>
        <v/>
      </c>
      <c r="AE185" s="33" t="str">
        <f aca="false">IF($P185=1,COUNTIF(Tbl_Protein,"&lt;"&amp;W185),"")</f>
        <v/>
      </c>
      <c r="AF185" s="33" t="str">
        <f aca="false">IF($P185=1,IF(AND(AB185&gt;=Protein_Cap,AC185&lt;FVN_Max),"No","Yes"),"")</f>
        <v/>
      </c>
      <c r="AG185" s="33" t="str">
        <f aca="false">IF($P185=1,AB185-AC185-AD185-IF(AF185="Yes",AE185,0),"")</f>
        <v/>
      </c>
      <c r="AH185" s="33" t="str">
        <f aca="false">IF($P185=1,IF(C185="Drink",Thr_Drink,Thr_Food),"")</f>
        <v/>
      </c>
      <c r="AI185" s="37" t="str">
        <f aca="false">IF($P185=1,IF(AG185&gt;=AH185,"HFSS","Not HFSS"),"")</f>
        <v/>
      </c>
      <c r="AJ185" s="33" t="str">
        <f aca="false">IF($P185=1,IF(AI185="HFSS",AG185-AH185+1,""),"")</f>
        <v/>
      </c>
      <c r="AK185" s="37" t="str">
        <f aca="false">IF($P185=1,IF(AI185="Not HFSS",AH185-1-AG185,""),"")</f>
        <v/>
      </c>
      <c r="AL185" s="38" t="str">
        <f aca="false">IF($P185=1,IF(AND(AF185="No",AB185&lt;=Protein_Cap+1,AE185&gt;0),"Yes: lose "&amp;(AB185-Protein_Cap+1)&amp;" A point"&amp;IF(AB185-Protein_Cap+1&gt;1,"s",""),""),"")</f>
        <v/>
      </c>
      <c r="AM185" s="39" t="str">
        <f aca="false">IF($P185=1,IF(X185=0,"",(R185-INDEX(Tbl_Energy,X185))/R185),"")</f>
        <v/>
      </c>
      <c r="AN185" s="39" t="str">
        <f aca="false">IF($P185=1,IF(Y185=0,"",(S185-INDEX(Tbl_SatFat,Y185))/S185),"")</f>
        <v/>
      </c>
      <c r="AO185" s="39" t="str">
        <f aca="false">IF($P185=1,IF(Z185=0,"",(T185-INDEX(Tbl_Sugar,Z185))/T185),"")</f>
        <v/>
      </c>
      <c r="AP185" s="39" t="str">
        <f aca="false">IF($P185=1,IF(AA185=0,"",(U185-INDEX(Tbl_Sodium,AA185))/U185),"")</f>
        <v/>
      </c>
      <c r="AQ185" s="38" t="str">
        <f aca="false">IF($P185=1,IF(COUNT(AM185:AP185)=0,"",INDEX($AM$12:$AP$12,MATCH(MIN(AM185:AP185),AM185:AP185,0))&amp;": cut "&amp;TEXT(MIN(AM185:AP185),"0.0%")),"")</f>
        <v/>
      </c>
    </row>
    <row r="186" customFormat="false" ht="15" hidden="false" customHeight="false" outlineLevel="0" collapsed="false">
      <c r="A186" s="27"/>
      <c r="B186" s="27"/>
      <c r="C186" s="28" t="s">
        <v>90</v>
      </c>
      <c r="D186" s="28" t="s">
        <v>91</v>
      </c>
      <c r="E186" s="29" t="n">
        <v>1</v>
      </c>
      <c r="F186" s="30"/>
      <c r="G186" s="28" t="s">
        <v>92</v>
      </c>
      <c r="H186" s="31"/>
      <c r="I186" s="31"/>
      <c r="J186" s="29"/>
      <c r="K186" s="28" t="s">
        <v>93</v>
      </c>
      <c r="L186" s="32"/>
      <c r="M186" s="31"/>
      <c r="N186" s="28" t="s">
        <v>94</v>
      </c>
      <c r="O186" s="31"/>
      <c r="P186" s="33" t="n">
        <f aca="false">IF(AND(A186&lt;&gt;"",COUNT(F186,H186,I186,J186)=4),1,0)</f>
        <v>0</v>
      </c>
      <c r="Q186" s="34" t="str">
        <f aca="false">IF($P186=1,IF(D186="100ml",1/IF(N(E186)&gt;0,E186,1),1),"")</f>
        <v/>
      </c>
      <c r="R186" s="35" t="str">
        <f aca="false">IF($P186=1,ROUND(IF(G186="kcal",F186*KCAL_KJ,F186)*Q186,9),"")</f>
        <v/>
      </c>
      <c r="S186" s="36" t="str">
        <f aca="false">IF($P186=1,ROUND(H186*Q186,9),"")</f>
        <v/>
      </c>
      <c r="T186" s="36" t="str">
        <f aca="false">IF($P186=1,ROUND(I186*Q186,9),"")</f>
        <v/>
      </c>
      <c r="U186" s="35" t="str">
        <f aca="false">IF($P186=1,ROUND(IF(K186="mg sodium",J186,J186*SALT_NA)*Q186,9),"")</f>
        <v/>
      </c>
      <c r="V186" s="36" t="str">
        <f aca="false">IF($P186=1,ROUND(N(M186)*Q186,9),"")</f>
        <v/>
      </c>
      <c r="W186" s="36" t="str">
        <f aca="false">IF($P186=1,ROUND(N(O186)*Q186,9),"")</f>
        <v/>
      </c>
      <c r="X186" s="33" t="str">
        <f aca="false">IF($P186=1,COUNTIF(Tbl_Energy,"&lt;"&amp;R186),"")</f>
        <v/>
      </c>
      <c r="Y186" s="33" t="str">
        <f aca="false">IF($P186=1,COUNTIF(Tbl_SatFat,"&lt;"&amp;S186),"")</f>
        <v/>
      </c>
      <c r="Z186" s="33" t="str">
        <f aca="false">IF($P186=1,COUNTIF(Tbl_Sugar,"&lt;"&amp;T186),"")</f>
        <v/>
      </c>
      <c r="AA186" s="33" t="str">
        <f aca="false">IF($P186=1,COUNTIF(Tbl_Sodium,"&lt;"&amp;U186),"")</f>
        <v/>
      </c>
      <c r="AB186" s="33" t="str">
        <f aca="false">IF($P186=1,X186+Y186+Z186+AA186,"")</f>
        <v/>
      </c>
      <c r="AC186" s="33" t="str">
        <f aca="false">IF($P186=1,IF(N(L186)&gt;80,5,IF(N(L186)&gt;60,2,IF(N(L186)&gt;40,1,0))),"")</f>
        <v/>
      </c>
      <c r="AD186" s="33" t="str">
        <f aca="false">IF($P186=1,IF(N186="NSP",COUNTIF(Tbl_NSP,"&lt;"&amp;V186),COUNTIF(Tbl_AOAC,"&lt;"&amp;V186)),"")</f>
        <v/>
      </c>
      <c r="AE186" s="33" t="str">
        <f aca="false">IF($P186=1,COUNTIF(Tbl_Protein,"&lt;"&amp;W186),"")</f>
        <v/>
      </c>
      <c r="AF186" s="33" t="str">
        <f aca="false">IF($P186=1,IF(AND(AB186&gt;=Protein_Cap,AC186&lt;FVN_Max),"No","Yes"),"")</f>
        <v/>
      </c>
      <c r="AG186" s="33" t="str">
        <f aca="false">IF($P186=1,AB186-AC186-AD186-IF(AF186="Yes",AE186,0),"")</f>
        <v/>
      </c>
      <c r="AH186" s="33" t="str">
        <f aca="false">IF($P186=1,IF(C186="Drink",Thr_Drink,Thr_Food),"")</f>
        <v/>
      </c>
      <c r="AI186" s="37" t="str">
        <f aca="false">IF($P186=1,IF(AG186&gt;=AH186,"HFSS","Not HFSS"),"")</f>
        <v/>
      </c>
      <c r="AJ186" s="33" t="str">
        <f aca="false">IF($P186=1,IF(AI186="HFSS",AG186-AH186+1,""),"")</f>
        <v/>
      </c>
      <c r="AK186" s="37" t="str">
        <f aca="false">IF($P186=1,IF(AI186="Not HFSS",AH186-1-AG186,""),"")</f>
        <v/>
      </c>
      <c r="AL186" s="38" t="str">
        <f aca="false">IF($P186=1,IF(AND(AF186="No",AB186&lt;=Protein_Cap+1,AE186&gt;0),"Yes: lose "&amp;(AB186-Protein_Cap+1)&amp;" A point"&amp;IF(AB186-Protein_Cap+1&gt;1,"s",""),""),"")</f>
        <v/>
      </c>
      <c r="AM186" s="39" t="str">
        <f aca="false">IF($P186=1,IF(X186=0,"",(R186-INDEX(Tbl_Energy,X186))/R186),"")</f>
        <v/>
      </c>
      <c r="AN186" s="39" t="str">
        <f aca="false">IF($P186=1,IF(Y186=0,"",(S186-INDEX(Tbl_SatFat,Y186))/S186),"")</f>
        <v/>
      </c>
      <c r="AO186" s="39" t="str">
        <f aca="false">IF($P186=1,IF(Z186=0,"",(T186-INDEX(Tbl_Sugar,Z186))/T186),"")</f>
        <v/>
      </c>
      <c r="AP186" s="39" t="str">
        <f aca="false">IF($P186=1,IF(AA186=0,"",(U186-INDEX(Tbl_Sodium,AA186))/U186),"")</f>
        <v/>
      </c>
      <c r="AQ186" s="38" t="str">
        <f aca="false">IF($P186=1,IF(COUNT(AM186:AP186)=0,"",INDEX($AM$12:$AP$12,MATCH(MIN(AM186:AP186),AM186:AP186,0))&amp;": cut "&amp;TEXT(MIN(AM186:AP186),"0.0%")),"")</f>
        <v/>
      </c>
    </row>
    <row r="187" customFormat="false" ht="15" hidden="false" customHeight="false" outlineLevel="0" collapsed="false">
      <c r="A187" s="27"/>
      <c r="B187" s="27"/>
      <c r="C187" s="28" t="s">
        <v>90</v>
      </c>
      <c r="D187" s="28" t="s">
        <v>91</v>
      </c>
      <c r="E187" s="29" t="n">
        <v>1</v>
      </c>
      <c r="F187" s="30"/>
      <c r="G187" s="28" t="s">
        <v>92</v>
      </c>
      <c r="H187" s="31"/>
      <c r="I187" s="31"/>
      <c r="J187" s="29"/>
      <c r="K187" s="28" t="s">
        <v>93</v>
      </c>
      <c r="L187" s="32"/>
      <c r="M187" s="31"/>
      <c r="N187" s="28" t="s">
        <v>94</v>
      </c>
      <c r="O187" s="31"/>
      <c r="P187" s="33" t="n">
        <f aca="false">IF(AND(A187&lt;&gt;"",COUNT(F187,H187,I187,J187)=4),1,0)</f>
        <v>0</v>
      </c>
      <c r="Q187" s="34" t="str">
        <f aca="false">IF($P187=1,IF(D187="100ml",1/IF(N(E187)&gt;0,E187,1),1),"")</f>
        <v/>
      </c>
      <c r="R187" s="35" t="str">
        <f aca="false">IF($P187=1,ROUND(IF(G187="kcal",F187*KCAL_KJ,F187)*Q187,9),"")</f>
        <v/>
      </c>
      <c r="S187" s="36" t="str">
        <f aca="false">IF($P187=1,ROUND(H187*Q187,9),"")</f>
        <v/>
      </c>
      <c r="T187" s="36" t="str">
        <f aca="false">IF($P187=1,ROUND(I187*Q187,9),"")</f>
        <v/>
      </c>
      <c r="U187" s="35" t="str">
        <f aca="false">IF($P187=1,ROUND(IF(K187="mg sodium",J187,J187*SALT_NA)*Q187,9),"")</f>
        <v/>
      </c>
      <c r="V187" s="36" t="str">
        <f aca="false">IF($P187=1,ROUND(N(M187)*Q187,9),"")</f>
        <v/>
      </c>
      <c r="W187" s="36" t="str">
        <f aca="false">IF($P187=1,ROUND(N(O187)*Q187,9),"")</f>
        <v/>
      </c>
      <c r="X187" s="33" t="str">
        <f aca="false">IF($P187=1,COUNTIF(Tbl_Energy,"&lt;"&amp;R187),"")</f>
        <v/>
      </c>
      <c r="Y187" s="33" t="str">
        <f aca="false">IF($P187=1,COUNTIF(Tbl_SatFat,"&lt;"&amp;S187),"")</f>
        <v/>
      </c>
      <c r="Z187" s="33" t="str">
        <f aca="false">IF($P187=1,COUNTIF(Tbl_Sugar,"&lt;"&amp;T187),"")</f>
        <v/>
      </c>
      <c r="AA187" s="33" t="str">
        <f aca="false">IF($P187=1,COUNTIF(Tbl_Sodium,"&lt;"&amp;U187),"")</f>
        <v/>
      </c>
      <c r="AB187" s="33" t="str">
        <f aca="false">IF($P187=1,X187+Y187+Z187+AA187,"")</f>
        <v/>
      </c>
      <c r="AC187" s="33" t="str">
        <f aca="false">IF($P187=1,IF(N(L187)&gt;80,5,IF(N(L187)&gt;60,2,IF(N(L187)&gt;40,1,0))),"")</f>
        <v/>
      </c>
      <c r="AD187" s="33" t="str">
        <f aca="false">IF($P187=1,IF(N187="NSP",COUNTIF(Tbl_NSP,"&lt;"&amp;V187),COUNTIF(Tbl_AOAC,"&lt;"&amp;V187)),"")</f>
        <v/>
      </c>
      <c r="AE187" s="33" t="str">
        <f aca="false">IF($P187=1,COUNTIF(Tbl_Protein,"&lt;"&amp;W187),"")</f>
        <v/>
      </c>
      <c r="AF187" s="33" t="str">
        <f aca="false">IF($P187=1,IF(AND(AB187&gt;=Protein_Cap,AC187&lt;FVN_Max),"No","Yes"),"")</f>
        <v/>
      </c>
      <c r="AG187" s="33" t="str">
        <f aca="false">IF($P187=1,AB187-AC187-AD187-IF(AF187="Yes",AE187,0),"")</f>
        <v/>
      </c>
      <c r="AH187" s="33" t="str">
        <f aca="false">IF($P187=1,IF(C187="Drink",Thr_Drink,Thr_Food),"")</f>
        <v/>
      </c>
      <c r="AI187" s="37" t="str">
        <f aca="false">IF($P187=1,IF(AG187&gt;=AH187,"HFSS","Not HFSS"),"")</f>
        <v/>
      </c>
      <c r="AJ187" s="33" t="str">
        <f aca="false">IF($P187=1,IF(AI187="HFSS",AG187-AH187+1,""),"")</f>
        <v/>
      </c>
      <c r="AK187" s="37" t="str">
        <f aca="false">IF($P187=1,IF(AI187="Not HFSS",AH187-1-AG187,""),"")</f>
        <v/>
      </c>
      <c r="AL187" s="38" t="str">
        <f aca="false">IF($P187=1,IF(AND(AF187="No",AB187&lt;=Protein_Cap+1,AE187&gt;0),"Yes: lose "&amp;(AB187-Protein_Cap+1)&amp;" A point"&amp;IF(AB187-Protein_Cap+1&gt;1,"s",""),""),"")</f>
        <v/>
      </c>
      <c r="AM187" s="39" t="str">
        <f aca="false">IF($P187=1,IF(X187=0,"",(R187-INDEX(Tbl_Energy,X187))/R187),"")</f>
        <v/>
      </c>
      <c r="AN187" s="39" t="str">
        <f aca="false">IF($P187=1,IF(Y187=0,"",(S187-INDEX(Tbl_SatFat,Y187))/S187),"")</f>
        <v/>
      </c>
      <c r="AO187" s="39" t="str">
        <f aca="false">IF($P187=1,IF(Z187=0,"",(T187-INDEX(Tbl_Sugar,Z187))/T187),"")</f>
        <v/>
      </c>
      <c r="AP187" s="39" t="str">
        <f aca="false">IF($P187=1,IF(AA187=0,"",(U187-INDEX(Tbl_Sodium,AA187))/U187),"")</f>
        <v/>
      </c>
      <c r="AQ187" s="38" t="str">
        <f aca="false">IF($P187=1,IF(COUNT(AM187:AP187)=0,"",INDEX($AM$12:$AP$12,MATCH(MIN(AM187:AP187),AM187:AP187,0))&amp;": cut "&amp;TEXT(MIN(AM187:AP187),"0.0%")),"")</f>
        <v/>
      </c>
    </row>
    <row r="188" customFormat="false" ht="15" hidden="false" customHeight="false" outlineLevel="0" collapsed="false">
      <c r="A188" s="27"/>
      <c r="B188" s="27"/>
      <c r="C188" s="28" t="s">
        <v>90</v>
      </c>
      <c r="D188" s="28" t="s">
        <v>91</v>
      </c>
      <c r="E188" s="29" t="n">
        <v>1</v>
      </c>
      <c r="F188" s="30"/>
      <c r="G188" s="28" t="s">
        <v>92</v>
      </c>
      <c r="H188" s="31"/>
      <c r="I188" s="31"/>
      <c r="J188" s="29"/>
      <c r="K188" s="28" t="s">
        <v>93</v>
      </c>
      <c r="L188" s="32"/>
      <c r="M188" s="31"/>
      <c r="N188" s="28" t="s">
        <v>94</v>
      </c>
      <c r="O188" s="31"/>
      <c r="P188" s="33" t="n">
        <f aca="false">IF(AND(A188&lt;&gt;"",COUNT(F188,H188,I188,J188)=4),1,0)</f>
        <v>0</v>
      </c>
      <c r="Q188" s="34" t="str">
        <f aca="false">IF($P188=1,IF(D188="100ml",1/IF(N(E188)&gt;0,E188,1),1),"")</f>
        <v/>
      </c>
      <c r="R188" s="35" t="str">
        <f aca="false">IF($P188=1,ROUND(IF(G188="kcal",F188*KCAL_KJ,F188)*Q188,9),"")</f>
        <v/>
      </c>
      <c r="S188" s="36" t="str">
        <f aca="false">IF($P188=1,ROUND(H188*Q188,9),"")</f>
        <v/>
      </c>
      <c r="T188" s="36" t="str">
        <f aca="false">IF($P188=1,ROUND(I188*Q188,9),"")</f>
        <v/>
      </c>
      <c r="U188" s="35" t="str">
        <f aca="false">IF($P188=1,ROUND(IF(K188="mg sodium",J188,J188*SALT_NA)*Q188,9),"")</f>
        <v/>
      </c>
      <c r="V188" s="36" t="str">
        <f aca="false">IF($P188=1,ROUND(N(M188)*Q188,9),"")</f>
        <v/>
      </c>
      <c r="W188" s="36" t="str">
        <f aca="false">IF($P188=1,ROUND(N(O188)*Q188,9),"")</f>
        <v/>
      </c>
      <c r="X188" s="33" t="str">
        <f aca="false">IF($P188=1,COUNTIF(Tbl_Energy,"&lt;"&amp;R188),"")</f>
        <v/>
      </c>
      <c r="Y188" s="33" t="str">
        <f aca="false">IF($P188=1,COUNTIF(Tbl_SatFat,"&lt;"&amp;S188),"")</f>
        <v/>
      </c>
      <c r="Z188" s="33" t="str">
        <f aca="false">IF($P188=1,COUNTIF(Tbl_Sugar,"&lt;"&amp;T188),"")</f>
        <v/>
      </c>
      <c r="AA188" s="33" t="str">
        <f aca="false">IF($P188=1,COUNTIF(Tbl_Sodium,"&lt;"&amp;U188),"")</f>
        <v/>
      </c>
      <c r="AB188" s="33" t="str">
        <f aca="false">IF($P188=1,X188+Y188+Z188+AA188,"")</f>
        <v/>
      </c>
      <c r="AC188" s="33" t="str">
        <f aca="false">IF($P188=1,IF(N(L188)&gt;80,5,IF(N(L188)&gt;60,2,IF(N(L188)&gt;40,1,0))),"")</f>
        <v/>
      </c>
      <c r="AD188" s="33" t="str">
        <f aca="false">IF($P188=1,IF(N188="NSP",COUNTIF(Tbl_NSP,"&lt;"&amp;V188),COUNTIF(Tbl_AOAC,"&lt;"&amp;V188)),"")</f>
        <v/>
      </c>
      <c r="AE188" s="33" t="str">
        <f aca="false">IF($P188=1,COUNTIF(Tbl_Protein,"&lt;"&amp;W188),"")</f>
        <v/>
      </c>
      <c r="AF188" s="33" t="str">
        <f aca="false">IF($P188=1,IF(AND(AB188&gt;=Protein_Cap,AC188&lt;FVN_Max),"No","Yes"),"")</f>
        <v/>
      </c>
      <c r="AG188" s="33" t="str">
        <f aca="false">IF($P188=1,AB188-AC188-AD188-IF(AF188="Yes",AE188,0),"")</f>
        <v/>
      </c>
      <c r="AH188" s="33" t="str">
        <f aca="false">IF($P188=1,IF(C188="Drink",Thr_Drink,Thr_Food),"")</f>
        <v/>
      </c>
      <c r="AI188" s="37" t="str">
        <f aca="false">IF($P188=1,IF(AG188&gt;=AH188,"HFSS","Not HFSS"),"")</f>
        <v/>
      </c>
      <c r="AJ188" s="33" t="str">
        <f aca="false">IF($P188=1,IF(AI188="HFSS",AG188-AH188+1,""),"")</f>
        <v/>
      </c>
      <c r="AK188" s="37" t="str">
        <f aca="false">IF($P188=1,IF(AI188="Not HFSS",AH188-1-AG188,""),"")</f>
        <v/>
      </c>
      <c r="AL188" s="38" t="str">
        <f aca="false">IF($P188=1,IF(AND(AF188="No",AB188&lt;=Protein_Cap+1,AE188&gt;0),"Yes: lose "&amp;(AB188-Protein_Cap+1)&amp;" A point"&amp;IF(AB188-Protein_Cap+1&gt;1,"s",""),""),"")</f>
        <v/>
      </c>
      <c r="AM188" s="39" t="str">
        <f aca="false">IF($P188=1,IF(X188=0,"",(R188-INDEX(Tbl_Energy,X188))/R188),"")</f>
        <v/>
      </c>
      <c r="AN188" s="39" t="str">
        <f aca="false">IF($P188=1,IF(Y188=0,"",(S188-INDEX(Tbl_SatFat,Y188))/S188),"")</f>
        <v/>
      </c>
      <c r="AO188" s="39" t="str">
        <f aca="false">IF($P188=1,IF(Z188=0,"",(T188-INDEX(Tbl_Sugar,Z188))/T188),"")</f>
        <v/>
      </c>
      <c r="AP188" s="39" t="str">
        <f aca="false">IF($P188=1,IF(AA188=0,"",(U188-INDEX(Tbl_Sodium,AA188))/U188),"")</f>
        <v/>
      </c>
      <c r="AQ188" s="38" t="str">
        <f aca="false">IF($P188=1,IF(COUNT(AM188:AP188)=0,"",INDEX($AM$12:$AP$12,MATCH(MIN(AM188:AP188),AM188:AP188,0))&amp;": cut "&amp;TEXT(MIN(AM188:AP188),"0.0%")),"")</f>
        <v/>
      </c>
    </row>
    <row r="189" customFormat="false" ht="15" hidden="false" customHeight="false" outlineLevel="0" collapsed="false">
      <c r="A189" s="27"/>
      <c r="B189" s="27"/>
      <c r="C189" s="28" t="s">
        <v>90</v>
      </c>
      <c r="D189" s="28" t="s">
        <v>91</v>
      </c>
      <c r="E189" s="29" t="n">
        <v>1</v>
      </c>
      <c r="F189" s="30"/>
      <c r="G189" s="28" t="s">
        <v>92</v>
      </c>
      <c r="H189" s="31"/>
      <c r="I189" s="31"/>
      <c r="J189" s="29"/>
      <c r="K189" s="28" t="s">
        <v>93</v>
      </c>
      <c r="L189" s="32"/>
      <c r="M189" s="31"/>
      <c r="N189" s="28" t="s">
        <v>94</v>
      </c>
      <c r="O189" s="31"/>
      <c r="P189" s="33" t="n">
        <f aca="false">IF(AND(A189&lt;&gt;"",COUNT(F189,H189,I189,J189)=4),1,0)</f>
        <v>0</v>
      </c>
      <c r="Q189" s="34" t="str">
        <f aca="false">IF($P189=1,IF(D189="100ml",1/IF(N(E189)&gt;0,E189,1),1),"")</f>
        <v/>
      </c>
      <c r="R189" s="35" t="str">
        <f aca="false">IF($P189=1,ROUND(IF(G189="kcal",F189*KCAL_KJ,F189)*Q189,9),"")</f>
        <v/>
      </c>
      <c r="S189" s="36" t="str">
        <f aca="false">IF($P189=1,ROUND(H189*Q189,9),"")</f>
        <v/>
      </c>
      <c r="T189" s="36" t="str">
        <f aca="false">IF($P189=1,ROUND(I189*Q189,9),"")</f>
        <v/>
      </c>
      <c r="U189" s="35" t="str">
        <f aca="false">IF($P189=1,ROUND(IF(K189="mg sodium",J189,J189*SALT_NA)*Q189,9),"")</f>
        <v/>
      </c>
      <c r="V189" s="36" t="str">
        <f aca="false">IF($P189=1,ROUND(N(M189)*Q189,9),"")</f>
        <v/>
      </c>
      <c r="W189" s="36" t="str">
        <f aca="false">IF($P189=1,ROUND(N(O189)*Q189,9),"")</f>
        <v/>
      </c>
      <c r="X189" s="33" t="str">
        <f aca="false">IF($P189=1,COUNTIF(Tbl_Energy,"&lt;"&amp;R189),"")</f>
        <v/>
      </c>
      <c r="Y189" s="33" t="str">
        <f aca="false">IF($P189=1,COUNTIF(Tbl_SatFat,"&lt;"&amp;S189),"")</f>
        <v/>
      </c>
      <c r="Z189" s="33" t="str">
        <f aca="false">IF($P189=1,COUNTIF(Tbl_Sugar,"&lt;"&amp;T189),"")</f>
        <v/>
      </c>
      <c r="AA189" s="33" t="str">
        <f aca="false">IF($P189=1,COUNTIF(Tbl_Sodium,"&lt;"&amp;U189),"")</f>
        <v/>
      </c>
      <c r="AB189" s="33" t="str">
        <f aca="false">IF($P189=1,X189+Y189+Z189+AA189,"")</f>
        <v/>
      </c>
      <c r="AC189" s="33" t="str">
        <f aca="false">IF($P189=1,IF(N(L189)&gt;80,5,IF(N(L189)&gt;60,2,IF(N(L189)&gt;40,1,0))),"")</f>
        <v/>
      </c>
      <c r="AD189" s="33" t="str">
        <f aca="false">IF($P189=1,IF(N189="NSP",COUNTIF(Tbl_NSP,"&lt;"&amp;V189),COUNTIF(Tbl_AOAC,"&lt;"&amp;V189)),"")</f>
        <v/>
      </c>
      <c r="AE189" s="33" t="str">
        <f aca="false">IF($P189=1,COUNTIF(Tbl_Protein,"&lt;"&amp;W189),"")</f>
        <v/>
      </c>
      <c r="AF189" s="33" t="str">
        <f aca="false">IF($P189=1,IF(AND(AB189&gt;=Protein_Cap,AC189&lt;FVN_Max),"No","Yes"),"")</f>
        <v/>
      </c>
      <c r="AG189" s="33" t="str">
        <f aca="false">IF($P189=1,AB189-AC189-AD189-IF(AF189="Yes",AE189,0),"")</f>
        <v/>
      </c>
      <c r="AH189" s="33" t="str">
        <f aca="false">IF($P189=1,IF(C189="Drink",Thr_Drink,Thr_Food),"")</f>
        <v/>
      </c>
      <c r="AI189" s="37" t="str">
        <f aca="false">IF($P189=1,IF(AG189&gt;=AH189,"HFSS","Not HFSS"),"")</f>
        <v/>
      </c>
      <c r="AJ189" s="33" t="str">
        <f aca="false">IF($P189=1,IF(AI189="HFSS",AG189-AH189+1,""),"")</f>
        <v/>
      </c>
      <c r="AK189" s="37" t="str">
        <f aca="false">IF($P189=1,IF(AI189="Not HFSS",AH189-1-AG189,""),"")</f>
        <v/>
      </c>
      <c r="AL189" s="38" t="str">
        <f aca="false">IF($P189=1,IF(AND(AF189="No",AB189&lt;=Protein_Cap+1,AE189&gt;0),"Yes: lose "&amp;(AB189-Protein_Cap+1)&amp;" A point"&amp;IF(AB189-Protein_Cap+1&gt;1,"s",""),""),"")</f>
        <v/>
      </c>
      <c r="AM189" s="39" t="str">
        <f aca="false">IF($P189=1,IF(X189=0,"",(R189-INDEX(Tbl_Energy,X189))/R189),"")</f>
        <v/>
      </c>
      <c r="AN189" s="39" t="str">
        <f aca="false">IF($P189=1,IF(Y189=0,"",(S189-INDEX(Tbl_SatFat,Y189))/S189),"")</f>
        <v/>
      </c>
      <c r="AO189" s="39" t="str">
        <f aca="false">IF($P189=1,IF(Z189=0,"",(T189-INDEX(Tbl_Sugar,Z189))/T189),"")</f>
        <v/>
      </c>
      <c r="AP189" s="39" t="str">
        <f aca="false">IF($P189=1,IF(AA189=0,"",(U189-INDEX(Tbl_Sodium,AA189))/U189),"")</f>
        <v/>
      </c>
      <c r="AQ189" s="38" t="str">
        <f aca="false">IF($P189=1,IF(COUNT(AM189:AP189)=0,"",INDEX($AM$12:$AP$12,MATCH(MIN(AM189:AP189),AM189:AP189,0))&amp;": cut "&amp;TEXT(MIN(AM189:AP189),"0.0%")),"")</f>
        <v/>
      </c>
    </row>
    <row r="190" customFormat="false" ht="15" hidden="false" customHeight="false" outlineLevel="0" collapsed="false">
      <c r="A190" s="27"/>
      <c r="B190" s="27"/>
      <c r="C190" s="28" t="s">
        <v>90</v>
      </c>
      <c r="D190" s="28" t="s">
        <v>91</v>
      </c>
      <c r="E190" s="29" t="n">
        <v>1</v>
      </c>
      <c r="F190" s="30"/>
      <c r="G190" s="28" t="s">
        <v>92</v>
      </c>
      <c r="H190" s="31"/>
      <c r="I190" s="31"/>
      <c r="J190" s="29"/>
      <c r="K190" s="28" t="s">
        <v>93</v>
      </c>
      <c r="L190" s="32"/>
      <c r="M190" s="31"/>
      <c r="N190" s="28" t="s">
        <v>94</v>
      </c>
      <c r="O190" s="31"/>
      <c r="P190" s="33" t="n">
        <f aca="false">IF(AND(A190&lt;&gt;"",COUNT(F190,H190,I190,J190)=4),1,0)</f>
        <v>0</v>
      </c>
      <c r="Q190" s="34" t="str">
        <f aca="false">IF($P190=1,IF(D190="100ml",1/IF(N(E190)&gt;0,E190,1),1),"")</f>
        <v/>
      </c>
      <c r="R190" s="35" t="str">
        <f aca="false">IF($P190=1,ROUND(IF(G190="kcal",F190*KCAL_KJ,F190)*Q190,9),"")</f>
        <v/>
      </c>
      <c r="S190" s="36" t="str">
        <f aca="false">IF($P190=1,ROUND(H190*Q190,9),"")</f>
        <v/>
      </c>
      <c r="T190" s="36" t="str">
        <f aca="false">IF($P190=1,ROUND(I190*Q190,9),"")</f>
        <v/>
      </c>
      <c r="U190" s="35" t="str">
        <f aca="false">IF($P190=1,ROUND(IF(K190="mg sodium",J190,J190*SALT_NA)*Q190,9),"")</f>
        <v/>
      </c>
      <c r="V190" s="36" t="str">
        <f aca="false">IF($P190=1,ROUND(N(M190)*Q190,9),"")</f>
        <v/>
      </c>
      <c r="W190" s="36" t="str">
        <f aca="false">IF($P190=1,ROUND(N(O190)*Q190,9),"")</f>
        <v/>
      </c>
      <c r="X190" s="33" t="str">
        <f aca="false">IF($P190=1,COUNTIF(Tbl_Energy,"&lt;"&amp;R190),"")</f>
        <v/>
      </c>
      <c r="Y190" s="33" t="str">
        <f aca="false">IF($P190=1,COUNTIF(Tbl_SatFat,"&lt;"&amp;S190),"")</f>
        <v/>
      </c>
      <c r="Z190" s="33" t="str">
        <f aca="false">IF($P190=1,COUNTIF(Tbl_Sugar,"&lt;"&amp;T190),"")</f>
        <v/>
      </c>
      <c r="AA190" s="33" t="str">
        <f aca="false">IF($P190=1,COUNTIF(Tbl_Sodium,"&lt;"&amp;U190),"")</f>
        <v/>
      </c>
      <c r="AB190" s="33" t="str">
        <f aca="false">IF($P190=1,X190+Y190+Z190+AA190,"")</f>
        <v/>
      </c>
      <c r="AC190" s="33" t="str">
        <f aca="false">IF($P190=1,IF(N(L190)&gt;80,5,IF(N(L190)&gt;60,2,IF(N(L190)&gt;40,1,0))),"")</f>
        <v/>
      </c>
      <c r="AD190" s="33" t="str">
        <f aca="false">IF($P190=1,IF(N190="NSP",COUNTIF(Tbl_NSP,"&lt;"&amp;V190),COUNTIF(Tbl_AOAC,"&lt;"&amp;V190)),"")</f>
        <v/>
      </c>
      <c r="AE190" s="33" t="str">
        <f aca="false">IF($P190=1,COUNTIF(Tbl_Protein,"&lt;"&amp;W190),"")</f>
        <v/>
      </c>
      <c r="AF190" s="33" t="str">
        <f aca="false">IF($P190=1,IF(AND(AB190&gt;=Protein_Cap,AC190&lt;FVN_Max),"No","Yes"),"")</f>
        <v/>
      </c>
      <c r="AG190" s="33" t="str">
        <f aca="false">IF($P190=1,AB190-AC190-AD190-IF(AF190="Yes",AE190,0),"")</f>
        <v/>
      </c>
      <c r="AH190" s="33" t="str">
        <f aca="false">IF($P190=1,IF(C190="Drink",Thr_Drink,Thr_Food),"")</f>
        <v/>
      </c>
      <c r="AI190" s="37" t="str">
        <f aca="false">IF($P190=1,IF(AG190&gt;=AH190,"HFSS","Not HFSS"),"")</f>
        <v/>
      </c>
      <c r="AJ190" s="33" t="str">
        <f aca="false">IF($P190=1,IF(AI190="HFSS",AG190-AH190+1,""),"")</f>
        <v/>
      </c>
      <c r="AK190" s="37" t="str">
        <f aca="false">IF($P190=1,IF(AI190="Not HFSS",AH190-1-AG190,""),"")</f>
        <v/>
      </c>
      <c r="AL190" s="38" t="str">
        <f aca="false">IF($P190=1,IF(AND(AF190="No",AB190&lt;=Protein_Cap+1,AE190&gt;0),"Yes: lose "&amp;(AB190-Protein_Cap+1)&amp;" A point"&amp;IF(AB190-Protein_Cap+1&gt;1,"s",""),""),"")</f>
        <v/>
      </c>
      <c r="AM190" s="39" t="str">
        <f aca="false">IF($P190=1,IF(X190=0,"",(R190-INDEX(Tbl_Energy,X190))/R190),"")</f>
        <v/>
      </c>
      <c r="AN190" s="39" t="str">
        <f aca="false">IF($P190=1,IF(Y190=0,"",(S190-INDEX(Tbl_SatFat,Y190))/S190),"")</f>
        <v/>
      </c>
      <c r="AO190" s="39" t="str">
        <f aca="false">IF($P190=1,IF(Z190=0,"",(T190-INDEX(Tbl_Sugar,Z190))/T190),"")</f>
        <v/>
      </c>
      <c r="AP190" s="39" t="str">
        <f aca="false">IF($P190=1,IF(AA190=0,"",(U190-INDEX(Tbl_Sodium,AA190))/U190),"")</f>
        <v/>
      </c>
      <c r="AQ190" s="38" t="str">
        <f aca="false">IF($P190=1,IF(COUNT(AM190:AP190)=0,"",INDEX($AM$12:$AP$12,MATCH(MIN(AM190:AP190),AM190:AP190,0))&amp;": cut "&amp;TEXT(MIN(AM190:AP190),"0.0%")),"")</f>
        <v/>
      </c>
    </row>
    <row r="191" customFormat="false" ht="15" hidden="false" customHeight="false" outlineLevel="0" collapsed="false">
      <c r="A191" s="27"/>
      <c r="B191" s="27"/>
      <c r="C191" s="28" t="s">
        <v>90</v>
      </c>
      <c r="D191" s="28" t="s">
        <v>91</v>
      </c>
      <c r="E191" s="29" t="n">
        <v>1</v>
      </c>
      <c r="F191" s="30"/>
      <c r="G191" s="28" t="s">
        <v>92</v>
      </c>
      <c r="H191" s="31"/>
      <c r="I191" s="31"/>
      <c r="J191" s="29"/>
      <c r="K191" s="28" t="s">
        <v>93</v>
      </c>
      <c r="L191" s="32"/>
      <c r="M191" s="31"/>
      <c r="N191" s="28" t="s">
        <v>94</v>
      </c>
      <c r="O191" s="31"/>
      <c r="P191" s="33" t="n">
        <f aca="false">IF(AND(A191&lt;&gt;"",COUNT(F191,H191,I191,J191)=4),1,0)</f>
        <v>0</v>
      </c>
      <c r="Q191" s="34" t="str">
        <f aca="false">IF($P191=1,IF(D191="100ml",1/IF(N(E191)&gt;0,E191,1),1),"")</f>
        <v/>
      </c>
      <c r="R191" s="35" t="str">
        <f aca="false">IF($P191=1,ROUND(IF(G191="kcal",F191*KCAL_KJ,F191)*Q191,9),"")</f>
        <v/>
      </c>
      <c r="S191" s="36" t="str">
        <f aca="false">IF($P191=1,ROUND(H191*Q191,9),"")</f>
        <v/>
      </c>
      <c r="T191" s="36" t="str">
        <f aca="false">IF($P191=1,ROUND(I191*Q191,9),"")</f>
        <v/>
      </c>
      <c r="U191" s="35" t="str">
        <f aca="false">IF($P191=1,ROUND(IF(K191="mg sodium",J191,J191*SALT_NA)*Q191,9),"")</f>
        <v/>
      </c>
      <c r="V191" s="36" t="str">
        <f aca="false">IF($P191=1,ROUND(N(M191)*Q191,9),"")</f>
        <v/>
      </c>
      <c r="W191" s="36" t="str">
        <f aca="false">IF($P191=1,ROUND(N(O191)*Q191,9),"")</f>
        <v/>
      </c>
      <c r="X191" s="33" t="str">
        <f aca="false">IF($P191=1,COUNTIF(Tbl_Energy,"&lt;"&amp;R191),"")</f>
        <v/>
      </c>
      <c r="Y191" s="33" t="str">
        <f aca="false">IF($P191=1,COUNTIF(Tbl_SatFat,"&lt;"&amp;S191),"")</f>
        <v/>
      </c>
      <c r="Z191" s="33" t="str">
        <f aca="false">IF($P191=1,COUNTIF(Tbl_Sugar,"&lt;"&amp;T191),"")</f>
        <v/>
      </c>
      <c r="AA191" s="33" t="str">
        <f aca="false">IF($P191=1,COUNTIF(Tbl_Sodium,"&lt;"&amp;U191),"")</f>
        <v/>
      </c>
      <c r="AB191" s="33" t="str">
        <f aca="false">IF($P191=1,X191+Y191+Z191+AA191,"")</f>
        <v/>
      </c>
      <c r="AC191" s="33" t="str">
        <f aca="false">IF($P191=1,IF(N(L191)&gt;80,5,IF(N(L191)&gt;60,2,IF(N(L191)&gt;40,1,0))),"")</f>
        <v/>
      </c>
      <c r="AD191" s="33" t="str">
        <f aca="false">IF($P191=1,IF(N191="NSP",COUNTIF(Tbl_NSP,"&lt;"&amp;V191),COUNTIF(Tbl_AOAC,"&lt;"&amp;V191)),"")</f>
        <v/>
      </c>
      <c r="AE191" s="33" t="str">
        <f aca="false">IF($P191=1,COUNTIF(Tbl_Protein,"&lt;"&amp;W191),"")</f>
        <v/>
      </c>
      <c r="AF191" s="33" t="str">
        <f aca="false">IF($P191=1,IF(AND(AB191&gt;=Protein_Cap,AC191&lt;FVN_Max),"No","Yes"),"")</f>
        <v/>
      </c>
      <c r="AG191" s="33" t="str">
        <f aca="false">IF($P191=1,AB191-AC191-AD191-IF(AF191="Yes",AE191,0),"")</f>
        <v/>
      </c>
      <c r="AH191" s="33" t="str">
        <f aca="false">IF($P191=1,IF(C191="Drink",Thr_Drink,Thr_Food),"")</f>
        <v/>
      </c>
      <c r="AI191" s="37" t="str">
        <f aca="false">IF($P191=1,IF(AG191&gt;=AH191,"HFSS","Not HFSS"),"")</f>
        <v/>
      </c>
      <c r="AJ191" s="33" t="str">
        <f aca="false">IF($P191=1,IF(AI191="HFSS",AG191-AH191+1,""),"")</f>
        <v/>
      </c>
      <c r="AK191" s="37" t="str">
        <f aca="false">IF($P191=1,IF(AI191="Not HFSS",AH191-1-AG191,""),"")</f>
        <v/>
      </c>
      <c r="AL191" s="38" t="str">
        <f aca="false">IF($P191=1,IF(AND(AF191="No",AB191&lt;=Protein_Cap+1,AE191&gt;0),"Yes: lose "&amp;(AB191-Protein_Cap+1)&amp;" A point"&amp;IF(AB191-Protein_Cap+1&gt;1,"s",""),""),"")</f>
        <v/>
      </c>
      <c r="AM191" s="39" t="str">
        <f aca="false">IF($P191=1,IF(X191=0,"",(R191-INDEX(Tbl_Energy,X191))/R191),"")</f>
        <v/>
      </c>
      <c r="AN191" s="39" t="str">
        <f aca="false">IF($P191=1,IF(Y191=0,"",(S191-INDEX(Tbl_SatFat,Y191))/S191),"")</f>
        <v/>
      </c>
      <c r="AO191" s="39" t="str">
        <f aca="false">IF($P191=1,IF(Z191=0,"",(T191-INDEX(Tbl_Sugar,Z191))/T191),"")</f>
        <v/>
      </c>
      <c r="AP191" s="39" t="str">
        <f aca="false">IF($P191=1,IF(AA191=0,"",(U191-INDEX(Tbl_Sodium,AA191))/U191),"")</f>
        <v/>
      </c>
      <c r="AQ191" s="38" t="str">
        <f aca="false">IF($P191=1,IF(COUNT(AM191:AP191)=0,"",INDEX($AM$12:$AP$12,MATCH(MIN(AM191:AP191),AM191:AP191,0))&amp;": cut "&amp;TEXT(MIN(AM191:AP191),"0.0%")),"")</f>
        <v/>
      </c>
    </row>
    <row r="192" customFormat="false" ht="15" hidden="false" customHeight="false" outlineLevel="0" collapsed="false">
      <c r="A192" s="27"/>
      <c r="B192" s="27"/>
      <c r="C192" s="28" t="s">
        <v>90</v>
      </c>
      <c r="D192" s="28" t="s">
        <v>91</v>
      </c>
      <c r="E192" s="29" t="n">
        <v>1</v>
      </c>
      <c r="F192" s="30"/>
      <c r="G192" s="28" t="s">
        <v>92</v>
      </c>
      <c r="H192" s="31"/>
      <c r="I192" s="31"/>
      <c r="J192" s="29"/>
      <c r="K192" s="28" t="s">
        <v>93</v>
      </c>
      <c r="L192" s="32"/>
      <c r="M192" s="31"/>
      <c r="N192" s="28" t="s">
        <v>94</v>
      </c>
      <c r="O192" s="31"/>
      <c r="P192" s="33" t="n">
        <f aca="false">IF(AND(A192&lt;&gt;"",COUNT(F192,H192,I192,J192)=4),1,0)</f>
        <v>0</v>
      </c>
      <c r="Q192" s="34" t="str">
        <f aca="false">IF($P192=1,IF(D192="100ml",1/IF(N(E192)&gt;0,E192,1),1),"")</f>
        <v/>
      </c>
      <c r="R192" s="35" t="str">
        <f aca="false">IF($P192=1,ROUND(IF(G192="kcal",F192*KCAL_KJ,F192)*Q192,9),"")</f>
        <v/>
      </c>
      <c r="S192" s="36" t="str">
        <f aca="false">IF($P192=1,ROUND(H192*Q192,9),"")</f>
        <v/>
      </c>
      <c r="T192" s="36" t="str">
        <f aca="false">IF($P192=1,ROUND(I192*Q192,9),"")</f>
        <v/>
      </c>
      <c r="U192" s="35" t="str">
        <f aca="false">IF($P192=1,ROUND(IF(K192="mg sodium",J192,J192*SALT_NA)*Q192,9),"")</f>
        <v/>
      </c>
      <c r="V192" s="36" t="str">
        <f aca="false">IF($P192=1,ROUND(N(M192)*Q192,9),"")</f>
        <v/>
      </c>
      <c r="W192" s="36" t="str">
        <f aca="false">IF($P192=1,ROUND(N(O192)*Q192,9),"")</f>
        <v/>
      </c>
      <c r="X192" s="33" t="str">
        <f aca="false">IF($P192=1,COUNTIF(Tbl_Energy,"&lt;"&amp;R192),"")</f>
        <v/>
      </c>
      <c r="Y192" s="33" t="str">
        <f aca="false">IF($P192=1,COUNTIF(Tbl_SatFat,"&lt;"&amp;S192),"")</f>
        <v/>
      </c>
      <c r="Z192" s="33" t="str">
        <f aca="false">IF($P192=1,COUNTIF(Tbl_Sugar,"&lt;"&amp;T192),"")</f>
        <v/>
      </c>
      <c r="AA192" s="33" t="str">
        <f aca="false">IF($P192=1,COUNTIF(Tbl_Sodium,"&lt;"&amp;U192),"")</f>
        <v/>
      </c>
      <c r="AB192" s="33" t="str">
        <f aca="false">IF($P192=1,X192+Y192+Z192+AA192,"")</f>
        <v/>
      </c>
      <c r="AC192" s="33" t="str">
        <f aca="false">IF($P192=1,IF(N(L192)&gt;80,5,IF(N(L192)&gt;60,2,IF(N(L192)&gt;40,1,0))),"")</f>
        <v/>
      </c>
      <c r="AD192" s="33" t="str">
        <f aca="false">IF($P192=1,IF(N192="NSP",COUNTIF(Tbl_NSP,"&lt;"&amp;V192),COUNTIF(Tbl_AOAC,"&lt;"&amp;V192)),"")</f>
        <v/>
      </c>
      <c r="AE192" s="33" t="str">
        <f aca="false">IF($P192=1,COUNTIF(Tbl_Protein,"&lt;"&amp;W192),"")</f>
        <v/>
      </c>
      <c r="AF192" s="33" t="str">
        <f aca="false">IF($P192=1,IF(AND(AB192&gt;=Protein_Cap,AC192&lt;FVN_Max),"No","Yes"),"")</f>
        <v/>
      </c>
      <c r="AG192" s="33" t="str">
        <f aca="false">IF($P192=1,AB192-AC192-AD192-IF(AF192="Yes",AE192,0),"")</f>
        <v/>
      </c>
      <c r="AH192" s="33" t="str">
        <f aca="false">IF($P192=1,IF(C192="Drink",Thr_Drink,Thr_Food),"")</f>
        <v/>
      </c>
      <c r="AI192" s="37" t="str">
        <f aca="false">IF($P192=1,IF(AG192&gt;=AH192,"HFSS","Not HFSS"),"")</f>
        <v/>
      </c>
      <c r="AJ192" s="33" t="str">
        <f aca="false">IF($P192=1,IF(AI192="HFSS",AG192-AH192+1,""),"")</f>
        <v/>
      </c>
      <c r="AK192" s="37" t="str">
        <f aca="false">IF($P192=1,IF(AI192="Not HFSS",AH192-1-AG192,""),"")</f>
        <v/>
      </c>
      <c r="AL192" s="38" t="str">
        <f aca="false">IF($P192=1,IF(AND(AF192="No",AB192&lt;=Protein_Cap+1,AE192&gt;0),"Yes: lose "&amp;(AB192-Protein_Cap+1)&amp;" A point"&amp;IF(AB192-Protein_Cap+1&gt;1,"s",""),""),"")</f>
        <v/>
      </c>
      <c r="AM192" s="39" t="str">
        <f aca="false">IF($P192=1,IF(X192=0,"",(R192-INDEX(Tbl_Energy,X192))/R192),"")</f>
        <v/>
      </c>
      <c r="AN192" s="39" t="str">
        <f aca="false">IF($P192=1,IF(Y192=0,"",(S192-INDEX(Tbl_SatFat,Y192))/S192),"")</f>
        <v/>
      </c>
      <c r="AO192" s="39" t="str">
        <f aca="false">IF($P192=1,IF(Z192=0,"",(T192-INDEX(Tbl_Sugar,Z192))/T192),"")</f>
        <v/>
      </c>
      <c r="AP192" s="39" t="str">
        <f aca="false">IF($P192=1,IF(AA192=0,"",(U192-INDEX(Tbl_Sodium,AA192))/U192),"")</f>
        <v/>
      </c>
      <c r="AQ192" s="38" t="str">
        <f aca="false">IF($P192=1,IF(COUNT(AM192:AP192)=0,"",INDEX($AM$12:$AP$12,MATCH(MIN(AM192:AP192),AM192:AP192,0))&amp;": cut "&amp;TEXT(MIN(AM192:AP192),"0.0%")),"")</f>
        <v/>
      </c>
    </row>
    <row r="193" customFormat="false" ht="15" hidden="false" customHeight="false" outlineLevel="0" collapsed="false">
      <c r="A193" s="27"/>
      <c r="B193" s="27"/>
      <c r="C193" s="28" t="s">
        <v>90</v>
      </c>
      <c r="D193" s="28" t="s">
        <v>91</v>
      </c>
      <c r="E193" s="29" t="n">
        <v>1</v>
      </c>
      <c r="F193" s="30"/>
      <c r="G193" s="28" t="s">
        <v>92</v>
      </c>
      <c r="H193" s="31"/>
      <c r="I193" s="31"/>
      <c r="J193" s="29"/>
      <c r="K193" s="28" t="s">
        <v>93</v>
      </c>
      <c r="L193" s="32"/>
      <c r="M193" s="31"/>
      <c r="N193" s="28" t="s">
        <v>94</v>
      </c>
      <c r="O193" s="31"/>
      <c r="P193" s="33" t="n">
        <f aca="false">IF(AND(A193&lt;&gt;"",COUNT(F193,H193,I193,J193)=4),1,0)</f>
        <v>0</v>
      </c>
      <c r="Q193" s="34" t="str">
        <f aca="false">IF($P193=1,IF(D193="100ml",1/IF(N(E193)&gt;0,E193,1),1),"")</f>
        <v/>
      </c>
      <c r="R193" s="35" t="str">
        <f aca="false">IF($P193=1,ROUND(IF(G193="kcal",F193*KCAL_KJ,F193)*Q193,9),"")</f>
        <v/>
      </c>
      <c r="S193" s="36" t="str">
        <f aca="false">IF($P193=1,ROUND(H193*Q193,9),"")</f>
        <v/>
      </c>
      <c r="T193" s="36" t="str">
        <f aca="false">IF($P193=1,ROUND(I193*Q193,9),"")</f>
        <v/>
      </c>
      <c r="U193" s="35" t="str">
        <f aca="false">IF($P193=1,ROUND(IF(K193="mg sodium",J193,J193*SALT_NA)*Q193,9),"")</f>
        <v/>
      </c>
      <c r="V193" s="36" t="str">
        <f aca="false">IF($P193=1,ROUND(N(M193)*Q193,9),"")</f>
        <v/>
      </c>
      <c r="W193" s="36" t="str">
        <f aca="false">IF($P193=1,ROUND(N(O193)*Q193,9),"")</f>
        <v/>
      </c>
      <c r="X193" s="33" t="str">
        <f aca="false">IF($P193=1,COUNTIF(Tbl_Energy,"&lt;"&amp;R193),"")</f>
        <v/>
      </c>
      <c r="Y193" s="33" t="str">
        <f aca="false">IF($P193=1,COUNTIF(Tbl_SatFat,"&lt;"&amp;S193),"")</f>
        <v/>
      </c>
      <c r="Z193" s="33" t="str">
        <f aca="false">IF($P193=1,COUNTIF(Tbl_Sugar,"&lt;"&amp;T193),"")</f>
        <v/>
      </c>
      <c r="AA193" s="33" t="str">
        <f aca="false">IF($P193=1,COUNTIF(Tbl_Sodium,"&lt;"&amp;U193),"")</f>
        <v/>
      </c>
      <c r="AB193" s="33" t="str">
        <f aca="false">IF($P193=1,X193+Y193+Z193+AA193,"")</f>
        <v/>
      </c>
      <c r="AC193" s="33" t="str">
        <f aca="false">IF($P193=1,IF(N(L193)&gt;80,5,IF(N(L193)&gt;60,2,IF(N(L193)&gt;40,1,0))),"")</f>
        <v/>
      </c>
      <c r="AD193" s="33" t="str">
        <f aca="false">IF($P193=1,IF(N193="NSP",COUNTIF(Tbl_NSP,"&lt;"&amp;V193),COUNTIF(Tbl_AOAC,"&lt;"&amp;V193)),"")</f>
        <v/>
      </c>
      <c r="AE193" s="33" t="str">
        <f aca="false">IF($P193=1,COUNTIF(Tbl_Protein,"&lt;"&amp;W193),"")</f>
        <v/>
      </c>
      <c r="AF193" s="33" t="str">
        <f aca="false">IF($P193=1,IF(AND(AB193&gt;=Protein_Cap,AC193&lt;FVN_Max),"No","Yes"),"")</f>
        <v/>
      </c>
      <c r="AG193" s="33" t="str">
        <f aca="false">IF($P193=1,AB193-AC193-AD193-IF(AF193="Yes",AE193,0),"")</f>
        <v/>
      </c>
      <c r="AH193" s="33" t="str">
        <f aca="false">IF($P193=1,IF(C193="Drink",Thr_Drink,Thr_Food),"")</f>
        <v/>
      </c>
      <c r="AI193" s="37" t="str">
        <f aca="false">IF($P193=1,IF(AG193&gt;=AH193,"HFSS","Not HFSS"),"")</f>
        <v/>
      </c>
      <c r="AJ193" s="33" t="str">
        <f aca="false">IF($P193=1,IF(AI193="HFSS",AG193-AH193+1,""),"")</f>
        <v/>
      </c>
      <c r="AK193" s="37" t="str">
        <f aca="false">IF($P193=1,IF(AI193="Not HFSS",AH193-1-AG193,""),"")</f>
        <v/>
      </c>
      <c r="AL193" s="38" t="str">
        <f aca="false">IF($P193=1,IF(AND(AF193="No",AB193&lt;=Protein_Cap+1,AE193&gt;0),"Yes: lose "&amp;(AB193-Protein_Cap+1)&amp;" A point"&amp;IF(AB193-Protein_Cap+1&gt;1,"s",""),""),"")</f>
        <v/>
      </c>
      <c r="AM193" s="39" t="str">
        <f aca="false">IF($P193=1,IF(X193=0,"",(R193-INDEX(Tbl_Energy,X193))/R193),"")</f>
        <v/>
      </c>
      <c r="AN193" s="39" t="str">
        <f aca="false">IF($P193=1,IF(Y193=0,"",(S193-INDEX(Tbl_SatFat,Y193))/S193),"")</f>
        <v/>
      </c>
      <c r="AO193" s="39" t="str">
        <f aca="false">IF($P193=1,IF(Z193=0,"",(T193-INDEX(Tbl_Sugar,Z193))/T193),"")</f>
        <v/>
      </c>
      <c r="AP193" s="39" t="str">
        <f aca="false">IF($P193=1,IF(AA193=0,"",(U193-INDEX(Tbl_Sodium,AA193))/U193),"")</f>
        <v/>
      </c>
      <c r="AQ193" s="38" t="str">
        <f aca="false">IF($P193=1,IF(COUNT(AM193:AP193)=0,"",INDEX($AM$12:$AP$12,MATCH(MIN(AM193:AP193),AM193:AP193,0))&amp;": cut "&amp;TEXT(MIN(AM193:AP193),"0.0%")),"")</f>
        <v/>
      </c>
    </row>
    <row r="194" customFormat="false" ht="15" hidden="false" customHeight="false" outlineLevel="0" collapsed="false">
      <c r="A194" s="27"/>
      <c r="B194" s="27"/>
      <c r="C194" s="28" t="s">
        <v>90</v>
      </c>
      <c r="D194" s="28" t="s">
        <v>91</v>
      </c>
      <c r="E194" s="29" t="n">
        <v>1</v>
      </c>
      <c r="F194" s="30"/>
      <c r="G194" s="28" t="s">
        <v>92</v>
      </c>
      <c r="H194" s="31"/>
      <c r="I194" s="31"/>
      <c r="J194" s="29"/>
      <c r="K194" s="28" t="s">
        <v>93</v>
      </c>
      <c r="L194" s="32"/>
      <c r="M194" s="31"/>
      <c r="N194" s="28" t="s">
        <v>94</v>
      </c>
      <c r="O194" s="31"/>
      <c r="P194" s="33" t="n">
        <f aca="false">IF(AND(A194&lt;&gt;"",COUNT(F194,H194,I194,J194)=4),1,0)</f>
        <v>0</v>
      </c>
      <c r="Q194" s="34" t="str">
        <f aca="false">IF($P194=1,IF(D194="100ml",1/IF(N(E194)&gt;0,E194,1),1),"")</f>
        <v/>
      </c>
      <c r="R194" s="35" t="str">
        <f aca="false">IF($P194=1,ROUND(IF(G194="kcal",F194*KCAL_KJ,F194)*Q194,9),"")</f>
        <v/>
      </c>
      <c r="S194" s="36" t="str">
        <f aca="false">IF($P194=1,ROUND(H194*Q194,9),"")</f>
        <v/>
      </c>
      <c r="T194" s="36" t="str">
        <f aca="false">IF($P194=1,ROUND(I194*Q194,9),"")</f>
        <v/>
      </c>
      <c r="U194" s="35" t="str">
        <f aca="false">IF($P194=1,ROUND(IF(K194="mg sodium",J194,J194*SALT_NA)*Q194,9),"")</f>
        <v/>
      </c>
      <c r="V194" s="36" t="str">
        <f aca="false">IF($P194=1,ROUND(N(M194)*Q194,9),"")</f>
        <v/>
      </c>
      <c r="W194" s="36" t="str">
        <f aca="false">IF($P194=1,ROUND(N(O194)*Q194,9),"")</f>
        <v/>
      </c>
      <c r="X194" s="33" t="str">
        <f aca="false">IF($P194=1,COUNTIF(Tbl_Energy,"&lt;"&amp;R194),"")</f>
        <v/>
      </c>
      <c r="Y194" s="33" t="str">
        <f aca="false">IF($P194=1,COUNTIF(Tbl_SatFat,"&lt;"&amp;S194),"")</f>
        <v/>
      </c>
      <c r="Z194" s="33" t="str">
        <f aca="false">IF($P194=1,COUNTIF(Tbl_Sugar,"&lt;"&amp;T194),"")</f>
        <v/>
      </c>
      <c r="AA194" s="33" t="str">
        <f aca="false">IF($P194=1,COUNTIF(Tbl_Sodium,"&lt;"&amp;U194),"")</f>
        <v/>
      </c>
      <c r="AB194" s="33" t="str">
        <f aca="false">IF($P194=1,X194+Y194+Z194+AA194,"")</f>
        <v/>
      </c>
      <c r="AC194" s="33" t="str">
        <f aca="false">IF($P194=1,IF(N(L194)&gt;80,5,IF(N(L194)&gt;60,2,IF(N(L194)&gt;40,1,0))),"")</f>
        <v/>
      </c>
      <c r="AD194" s="33" t="str">
        <f aca="false">IF($P194=1,IF(N194="NSP",COUNTIF(Tbl_NSP,"&lt;"&amp;V194),COUNTIF(Tbl_AOAC,"&lt;"&amp;V194)),"")</f>
        <v/>
      </c>
      <c r="AE194" s="33" t="str">
        <f aca="false">IF($P194=1,COUNTIF(Tbl_Protein,"&lt;"&amp;W194),"")</f>
        <v/>
      </c>
      <c r="AF194" s="33" t="str">
        <f aca="false">IF($P194=1,IF(AND(AB194&gt;=Protein_Cap,AC194&lt;FVN_Max),"No","Yes"),"")</f>
        <v/>
      </c>
      <c r="AG194" s="33" t="str">
        <f aca="false">IF($P194=1,AB194-AC194-AD194-IF(AF194="Yes",AE194,0),"")</f>
        <v/>
      </c>
      <c r="AH194" s="33" t="str">
        <f aca="false">IF($P194=1,IF(C194="Drink",Thr_Drink,Thr_Food),"")</f>
        <v/>
      </c>
      <c r="AI194" s="37" t="str">
        <f aca="false">IF($P194=1,IF(AG194&gt;=AH194,"HFSS","Not HFSS"),"")</f>
        <v/>
      </c>
      <c r="AJ194" s="33" t="str">
        <f aca="false">IF($P194=1,IF(AI194="HFSS",AG194-AH194+1,""),"")</f>
        <v/>
      </c>
      <c r="AK194" s="37" t="str">
        <f aca="false">IF($P194=1,IF(AI194="Not HFSS",AH194-1-AG194,""),"")</f>
        <v/>
      </c>
      <c r="AL194" s="38" t="str">
        <f aca="false">IF($P194=1,IF(AND(AF194="No",AB194&lt;=Protein_Cap+1,AE194&gt;0),"Yes: lose "&amp;(AB194-Protein_Cap+1)&amp;" A point"&amp;IF(AB194-Protein_Cap+1&gt;1,"s",""),""),"")</f>
        <v/>
      </c>
      <c r="AM194" s="39" t="str">
        <f aca="false">IF($P194=1,IF(X194=0,"",(R194-INDEX(Tbl_Energy,X194))/R194),"")</f>
        <v/>
      </c>
      <c r="AN194" s="39" t="str">
        <f aca="false">IF($P194=1,IF(Y194=0,"",(S194-INDEX(Tbl_SatFat,Y194))/S194),"")</f>
        <v/>
      </c>
      <c r="AO194" s="39" t="str">
        <f aca="false">IF($P194=1,IF(Z194=0,"",(T194-INDEX(Tbl_Sugar,Z194))/T194),"")</f>
        <v/>
      </c>
      <c r="AP194" s="39" t="str">
        <f aca="false">IF($P194=1,IF(AA194=0,"",(U194-INDEX(Tbl_Sodium,AA194))/U194),"")</f>
        <v/>
      </c>
      <c r="AQ194" s="38" t="str">
        <f aca="false">IF($P194=1,IF(COUNT(AM194:AP194)=0,"",INDEX($AM$12:$AP$12,MATCH(MIN(AM194:AP194),AM194:AP194,0))&amp;": cut "&amp;TEXT(MIN(AM194:AP194),"0.0%")),"")</f>
        <v/>
      </c>
    </row>
    <row r="195" customFormat="false" ht="15" hidden="false" customHeight="false" outlineLevel="0" collapsed="false">
      <c r="A195" s="27"/>
      <c r="B195" s="27"/>
      <c r="C195" s="28" t="s">
        <v>90</v>
      </c>
      <c r="D195" s="28" t="s">
        <v>91</v>
      </c>
      <c r="E195" s="29" t="n">
        <v>1</v>
      </c>
      <c r="F195" s="30"/>
      <c r="G195" s="28" t="s">
        <v>92</v>
      </c>
      <c r="H195" s="31"/>
      <c r="I195" s="31"/>
      <c r="J195" s="29"/>
      <c r="K195" s="28" t="s">
        <v>93</v>
      </c>
      <c r="L195" s="32"/>
      <c r="M195" s="31"/>
      <c r="N195" s="28" t="s">
        <v>94</v>
      </c>
      <c r="O195" s="31"/>
      <c r="P195" s="33" t="n">
        <f aca="false">IF(AND(A195&lt;&gt;"",COUNT(F195,H195,I195,J195)=4),1,0)</f>
        <v>0</v>
      </c>
      <c r="Q195" s="34" t="str">
        <f aca="false">IF($P195=1,IF(D195="100ml",1/IF(N(E195)&gt;0,E195,1),1),"")</f>
        <v/>
      </c>
      <c r="R195" s="35" t="str">
        <f aca="false">IF($P195=1,ROUND(IF(G195="kcal",F195*KCAL_KJ,F195)*Q195,9),"")</f>
        <v/>
      </c>
      <c r="S195" s="36" t="str">
        <f aca="false">IF($P195=1,ROUND(H195*Q195,9),"")</f>
        <v/>
      </c>
      <c r="T195" s="36" t="str">
        <f aca="false">IF($P195=1,ROUND(I195*Q195,9),"")</f>
        <v/>
      </c>
      <c r="U195" s="35" t="str">
        <f aca="false">IF($P195=1,ROUND(IF(K195="mg sodium",J195,J195*SALT_NA)*Q195,9),"")</f>
        <v/>
      </c>
      <c r="V195" s="36" t="str">
        <f aca="false">IF($P195=1,ROUND(N(M195)*Q195,9),"")</f>
        <v/>
      </c>
      <c r="W195" s="36" t="str">
        <f aca="false">IF($P195=1,ROUND(N(O195)*Q195,9),"")</f>
        <v/>
      </c>
      <c r="X195" s="33" t="str">
        <f aca="false">IF($P195=1,COUNTIF(Tbl_Energy,"&lt;"&amp;R195),"")</f>
        <v/>
      </c>
      <c r="Y195" s="33" t="str">
        <f aca="false">IF($P195=1,COUNTIF(Tbl_SatFat,"&lt;"&amp;S195),"")</f>
        <v/>
      </c>
      <c r="Z195" s="33" t="str">
        <f aca="false">IF($P195=1,COUNTIF(Tbl_Sugar,"&lt;"&amp;T195),"")</f>
        <v/>
      </c>
      <c r="AA195" s="33" t="str">
        <f aca="false">IF($P195=1,COUNTIF(Tbl_Sodium,"&lt;"&amp;U195),"")</f>
        <v/>
      </c>
      <c r="AB195" s="33" t="str">
        <f aca="false">IF($P195=1,X195+Y195+Z195+AA195,"")</f>
        <v/>
      </c>
      <c r="AC195" s="33" t="str">
        <f aca="false">IF($P195=1,IF(N(L195)&gt;80,5,IF(N(L195)&gt;60,2,IF(N(L195)&gt;40,1,0))),"")</f>
        <v/>
      </c>
      <c r="AD195" s="33" t="str">
        <f aca="false">IF($P195=1,IF(N195="NSP",COUNTIF(Tbl_NSP,"&lt;"&amp;V195),COUNTIF(Tbl_AOAC,"&lt;"&amp;V195)),"")</f>
        <v/>
      </c>
      <c r="AE195" s="33" t="str">
        <f aca="false">IF($P195=1,COUNTIF(Tbl_Protein,"&lt;"&amp;W195),"")</f>
        <v/>
      </c>
      <c r="AF195" s="33" t="str">
        <f aca="false">IF($P195=1,IF(AND(AB195&gt;=Protein_Cap,AC195&lt;FVN_Max),"No","Yes"),"")</f>
        <v/>
      </c>
      <c r="AG195" s="33" t="str">
        <f aca="false">IF($P195=1,AB195-AC195-AD195-IF(AF195="Yes",AE195,0),"")</f>
        <v/>
      </c>
      <c r="AH195" s="33" t="str">
        <f aca="false">IF($P195=1,IF(C195="Drink",Thr_Drink,Thr_Food),"")</f>
        <v/>
      </c>
      <c r="AI195" s="37" t="str">
        <f aca="false">IF($P195=1,IF(AG195&gt;=AH195,"HFSS","Not HFSS"),"")</f>
        <v/>
      </c>
      <c r="AJ195" s="33" t="str">
        <f aca="false">IF($P195=1,IF(AI195="HFSS",AG195-AH195+1,""),"")</f>
        <v/>
      </c>
      <c r="AK195" s="37" t="str">
        <f aca="false">IF($P195=1,IF(AI195="Not HFSS",AH195-1-AG195,""),"")</f>
        <v/>
      </c>
      <c r="AL195" s="38" t="str">
        <f aca="false">IF($P195=1,IF(AND(AF195="No",AB195&lt;=Protein_Cap+1,AE195&gt;0),"Yes: lose "&amp;(AB195-Protein_Cap+1)&amp;" A point"&amp;IF(AB195-Protein_Cap+1&gt;1,"s",""),""),"")</f>
        <v/>
      </c>
      <c r="AM195" s="39" t="str">
        <f aca="false">IF($P195=1,IF(X195=0,"",(R195-INDEX(Tbl_Energy,X195))/R195),"")</f>
        <v/>
      </c>
      <c r="AN195" s="39" t="str">
        <f aca="false">IF($P195=1,IF(Y195=0,"",(S195-INDEX(Tbl_SatFat,Y195))/S195),"")</f>
        <v/>
      </c>
      <c r="AO195" s="39" t="str">
        <f aca="false">IF($P195=1,IF(Z195=0,"",(T195-INDEX(Tbl_Sugar,Z195))/T195),"")</f>
        <v/>
      </c>
      <c r="AP195" s="39" t="str">
        <f aca="false">IF($P195=1,IF(AA195=0,"",(U195-INDEX(Tbl_Sodium,AA195))/U195),"")</f>
        <v/>
      </c>
      <c r="AQ195" s="38" t="str">
        <f aca="false">IF($P195=1,IF(COUNT(AM195:AP195)=0,"",INDEX($AM$12:$AP$12,MATCH(MIN(AM195:AP195),AM195:AP195,0))&amp;": cut "&amp;TEXT(MIN(AM195:AP195),"0.0%")),"")</f>
        <v/>
      </c>
    </row>
    <row r="196" customFormat="false" ht="15" hidden="false" customHeight="false" outlineLevel="0" collapsed="false">
      <c r="A196" s="27"/>
      <c r="B196" s="27"/>
      <c r="C196" s="28" t="s">
        <v>90</v>
      </c>
      <c r="D196" s="28" t="s">
        <v>91</v>
      </c>
      <c r="E196" s="29" t="n">
        <v>1</v>
      </c>
      <c r="F196" s="30"/>
      <c r="G196" s="28" t="s">
        <v>92</v>
      </c>
      <c r="H196" s="31"/>
      <c r="I196" s="31"/>
      <c r="J196" s="29"/>
      <c r="K196" s="28" t="s">
        <v>93</v>
      </c>
      <c r="L196" s="32"/>
      <c r="M196" s="31"/>
      <c r="N196" s="28" t="s">
        <v>94</v>
      </c>
      <c r="O196" s="31"/>
      <c r="P196" s="33" t="n">
        <f aca="false">IF(AND(A196&lt;&gt;"",COUNT(F196,H196,I196,J196)=4),1,0)</f>
        <v>0</v>
      </c>
      <c r="Q196" s="34" t="str">
        <f aca="false">IF($P196=1,IF(D196="100ml",1/IF(N(E196)&gt;0,E196,1),1),"")</f>
        <v/>
      </c>
      <c r="R196" s="35" t="str">
        <f aca="false">IF($P196=1,ROUND(IF(G196="kcal",F196*KCAL_KJ,F196)*Q196,9),"")</f>
        <v/>
      </c>
      <c r="S196" s="36" t="str">
        <f aca="false">IF($P196=1,ROUND(H196*Q196,9),"")</f>
        <v/>
      </c>
      <c r="T196" s="36" t="str">
        <f aca="false">IF($P196=1,ROUND(I196*Q196,9),"")</f>
        <v/>
      </c>
      <c r="U196" s="35" t="str">
        <f aca="false">IF($P196=1,ROUND(IF(K196="mg sodium",J196,J196*SALT_NA)*Q196,9),"")</f>
        <v/>
      </c>
      <c r="V196" s="36" t="str">
        <f aca="false">IF($P196=1,ROUND(N(M196)*Q196,9),"")</f>
        <v/>
      </c>
      <c r="W196" s="36" t="str">
        <f aca="false">IF($P196=1,ROUND(N(O196)*Q196,9),"")</f>
        <v/>
      </c>
      <c r="X196" s="33" t="str">
        <f aca="false">IF($P196=1,COUNTIF(Tbl_Energy,"&lt;"&amp;R196),"")</f>
        <v/>
      </c>
      <c r="Y196" s="33" t="str">
        <f aca="false">IF($P196=1,COUNTIF(Tbl_SatFat,"&lt;"&amp;S196),"")</f>
        <v/>
      </c>
      <c r="Z196" s="33" t="str">
        <f aca="false">IF($P196=1,COUNTIF(Tbl_Sugar,"&lt;"&amp;T196),"")</f>
        <v/>
      </c>
      <c r="AA196" s="33" t="str">
        <f aca="false">IF($P196=1,COUNTIF(Tbl_Sodium,"&lt;"&amp;U196),"")</f>
        <v/>
      </c>
      <c r="AB196" s="33" t="str">
        <f aca="false">IF($P196=1,X196+Y196+Z196+AA196,"")</f>
        <v/>
      </c>
      <c r="AC196" s="33" t="str">
        <f aca="false">IF($P196=1,IF(N(L196)&gt;80,5,IF(N(L196)&gt;60,2,IF(N(L196)&gt;40,1,0))),"")</f>
        <v/>
      </c>
      <c r="AD196" s="33" t="str">
        <f aca="false">IF($P196=1,IF(N196="NSP",COUNTIF(Tbl_NSP,"&lt;"&amp;V196),COUNTIF(Tbl_AOAC,"&lt;"&amp;V196)),"")</f>
        <v/>
      </c>
      <c r="AE196" s="33" t="str">
        <f aca="false">IF($P196=1,COUNTIF(Tbl_Protein,"&lt;"&amp;W196),"")</f>
        <v/>
      </c>
      <c r="AF196" s="33" t="str">
        <f aca="false">IF($P196=1,IF(AND(AB196&gt;=Protein_Cap,AC196&lt;FVN_Max),"No","Yes"),"")</f>
        <v/>
      </c>
      <c r="AG196" s="33" t="str">
        <f aca="false">IF($P196=1,AB196-AC196-AD196-IF(AF196="Yes",AE196,0),"")</f>
        <v/>
      </c>
      <c r="AH196" s="33" t="str">
        <f aca="false">IF($P196=1,IF(C196="Drink",Thr_Drink,Thr_Food),"")</f>
        <v/>
      </c>
      <c r="AI196" s="37" t="str">
        <f aca="false">IF($P196=1,IF(AG196&gt;=AH196,"HFSS","Not HFSS"),"")</f>
        <v/>
      </c>
      <c r="AJ196" s="33" t="str">
        <f aca="false">IF($P196=1,IF(AI196="HFSS",AG196-AH196+1,""),"")</f>
        <v/>
      </c>
      <c r="AK196" s="37" t="str">
        <f aca="false">IF($P196=1,IF(AI196="Not HFSS",AH196-1-AG196,""),"")</f>
        <v/>
      </c>
      <c r="AL196" s="38" t="str">
        <f aca="false">IF($P196=1,IF(AND(AF196="No",AB196&lt;=Protein_Cap+1,AE196&gt;0),"Yes: lose "&amp;(AB196-Protein_Cap+1)&amp;" A point"&amp;IF(AB196-Protein_Cap+1&gt;1,"s",""),""),"")</f>
        <v/>
      </c>
      <c r="AM196" s="39" t="str">
        <f aca="false">IF($P196=1,IF(X196=0,"",(R196-INDEX(Tbl_Energy,X196))/R196),"")</f>
        <v/>
      </c>
      <c r="AN196" s="39" t="str">
        <f aca="false">IF($P196=1,IF(Y196=0,"",(S196-INDEX(Tbl_SatFat,Y196))/S196),"")</f>
        <v/>
      </c>
      <c r="AO196" s="39" t="str">
        <f aca="false">IF($P196=1,IF(Z196=0,"",(T196-INDEX(Tbl_Sugar,Z196))/T196),"")</f>
        <v/>
      </c>
      <c r="AP196" s="39" t="str">
        <f aca="false">IF($P196=1,IF(AA196=0,"",(U196-INDEX(Tbl_Sodium,AA196))/U196),"")</f>
        <v/>
      </c>
      <c r="AQ196" s="38" t="str">
        <f aca="false">IF($P196=1,IF(COUNT(AM196:AP196)=0,"",INDEX($AM$12:$AP$12,MATCH(MIN(AM196:AP196),AM196:AP196,0))&amp;": cut "&amp;TEXT(MIN(AM196:AP196),"0.0%")),"")</f>
        <v/>
      </c>
    </row>
    <row r="197" customFormat="false" ht="15" hidden="false" customHeight="false" outlineLevel="0" collapsed="false">
      <c r="A197" s="27"/>
      <c r="B197" s="27"/>
      <c r="C197" s="28" t="s">
        <v>90</v>
      </c>
      <c r="D197" s="28" t="s">
        <v>91</v>
      </c>
      <c r="E197" s="29" t="n">
        <v>1</v>
      </c>
      <c r="F197" s="30"/>
      <c r="G197" s="28" t="s">
        <v>92</v>
      </c>
      <c r="H197" s="31"/>
      <c r="I197" s="31"/>
      <c r="J197" s="29"/>
      <c r="K197" s="28" t="s">
        <v>93</v>
      </c>
      <c r="L197" s="32"/>
      <c r="M197" s="31"/>
      <c r="N197" s="28" t="s">
        <v>94</v>
      </c>
      <c r="O197" s="31"/>
      <c r="P197" s="33" t="n">
        <f aca="false">IF(AND(A197&lt;&gt;"",COUNT(F197,H197,I197,J197)=4),1,0)</f>
        <v>0</v>
      </c>
      <c r="Q197" s="34" t="str">
        <f aca="false">IF($P197=1,IF(D197="100ml",1/IF(N(E197)&gt;0,E197,1),1),"")</f>
        <v/>
      </c>
      <c r="R197" s="35" t="str">
        <f aca="false">IF($P197=1,ROUND(IF(G197="kcal",F197*KCAL_KJ,F197)*Q197,9),"")</f>
        <v/>
      </c>
      <c r="S197" s="36" t="str">
        <f aca="false">IF($P197=1,ROUND(H197*Q197,9),"")</f>
        <v/>
      </c>
      <c r="T197" s="36" t="str">
        <f aca="false">IF($P197=1,ROUND(I197*Q197,9),"")</f>
        <v/>
      </c>
      <c r="U197" s="35" t="str">
        <f aca="false">IF($P197=1,ROUND(IF(K197="mg sodium",J197,J197*SALT_NA)*Q197,9),"")</f>
        <v/>
      </c>
      <c r="V197" s="36" t="str">
        <f aca="false">IF($P197=1,ROUND(N(M197)*Q197,9),"")</f>
        <v/>
      </c>
      <c r="W197" s="36" t="str">
        <f aca="false">IF($P197=1,ROUND(N(O197)*Q197,9),"")</f>
        <v/>
      </c>
      <c r="X197" s="33" t="str">
        <f aca="false">IF($P197=1,COUNTIF(Tbl_Energy,"&lt;"&amp;R197),"")</f>
        <v/>
      </c>
      <c r="Y197" s="33" t="str">
        <f aca="false">IF($P197=1,COUNTIF(Tbl_SatFat,"&lt;"&amp;S197),"")</f>
        <v/>
      </c>
      <c r="Z197" s="33" t="str">
        <f aca="false">IF($P197=1,COUNTIF(Tbl_Sugar,"&lt;"&amp;T197),"")</f>
        <v/>
      </c>
      <c r="AA197" s="33" t="str">
        <f aca="false">IF($P197=1,COUNTIF(Tbl_Sodium,"&lt;"&amp;U197),"")</f>
        <v/>
      </c>
      <c r="AB197" s="33" t="str">
        <f aca="false">IF($P197=1,X197+Y197+Z197+AA197,"")</f>
        <v/>
      </c>
      <c r="AC197" s="33" t="str">
        <f aca="false">IF($P197=1,IF(N(L197)&gt;80,5,IF(N(L197)&gt;60,2,IF(N(L197)&gt;40,1,0))),"")</f>
        <v/>
      </c>
      <c r="AD197" s="33" t="str">
        <f aca="false">IF($P197=1,IF(N197="NSP",COUNTIF(Tbl_NSP,"&lt;"&amp;V197),COUNTIF(Tbl_AOAC,"&lt;"&amp;V197)),"")</f>
        <v/>
      </c>
      <c r="AE197" s="33" t="str">
        <f aca="false">IF($P197=1,COUNTIF(Tbl_Protein,"&lt;"&amp;W197),"")</f>
        <v/>
      </c>
      <c r="AF197" s="33" t="str">
        <f aca="false">IF($P197=1,IF(AND(AB197&gt;=Protein_Cap,AC197&lt;FVN_Max),"No","Yes"),"")</f>
        <v/>
      </c>
      <c r="AG197" s="33" t="str">
        <f aca="false">IF($P197=1,AB197-AC197-AD197-IF(AF197="Yes",AE197,0),"")</f>
        <v/>
      </c>
      <c r="AH197" s="33" t="str">
        <f aca="false">IF($P197=1,IF(C197="Drink",Thr_Drink,Thr_Food),"")</f>
        <v/>
      </c>
      <c r="AI197" s="37" t="str">
        <f aca="false">IF($P197=1,IF(AG197&gt;=AH197,"HFSS","Not HFSS"),"")</f>
        <v/>
      </c>
      <c r="AJ197" s="33" t="str">
        <f aca="false">IF($P197=1,IF(AI197="HFSS",AG197-AH197+1,""),"")</f>
        <v/>
      </c>
      <c r="AK197" s="37" t="str">
        <f aca="false">IF($P197=1,IF(AI197="Not HFSS",AH197-1-AG197,""),"")</f>
        <v/>
      </c>
      <c r="AL197" s="38" t="str">
        <f aca="false">IF($P197=1,IF(AND(AF197="No",AB197&lt;=Protein_Cap+1,AE197&gt;0),"Yes: lose "&amp;(AB197-Protein_Cap+1)&amp;" A point"&amp;IF(AB197-Protein_Cap+1&gt;1,"s",""),""),"")</f>
        <v/>
      </c>
      <c r="AM197" s="39" t="str">
        <f aca="false">IF($P197=1,IF(X197=0,"",(R197-INDEX(Tbl_Energy,X197))/R197),"")</f>
        <v/>
      </c>
      <c r="AN197" s="39" t="str">
        <f aca="false">IF($P197=1,IF(Y197=0,"",(S197-INDEX(Tbl_SatFat,Y197))/S197),"")</f>
        <v/>
      </c>
      <c r="AO197" s="39" t="str">
        <f aca="false">IF($P197=1,IF(Z197=0,"",(T197-INDEX(Tbl_Sugar,Z197))/T197),"")</f>
        <v/>
      </c>
      <c r="AP197" s="39" t="str">
        <f aca="false">IF($P197=1,IF(AA197=0,"",(U197-INDEX(Tbl_Sodium,AA197))/U197),"")</f>
        <v/>
      </c>
      <c r="AQ197" s="38" t="str">
        <f aca="false">IF($P197=1,IF(COUNT(AM197:AP197)=0,"",INDEX($AM$12:$AP$12,MATCH(MIN(AM197:AP197),AM197:AP197,0))&amp;": cut "&amp;TEXT(MIN(AM197:AP197),"0.0%")),"")</f>
        <v/>
      </c>
    </row>
    <row r="198" customFormat="false" ht="15" hidden="false" customHeight="false" outlineLevel="0" collapsed="false">
      <c r="A198" s="27"/>
      <c r="B198" s="27"/>
      <c r="C198" s="28" t="s">
        <v>90</v>
      </c>
      <c r="D198" s="28" t="s">
        <v>91</v>
      </c>
      <c r="E198" s="29" t="n">
        <v>1</v>
      </c>
      <c r="F198" s="30"/>
      <c r="G198" s="28" t="s">
        <v>92</v>
      </c>
      <c r="H198" s="31"/>
      <c r="I198" s="31"/>
      <c r="J198" s="29"/>
      <c r="K198" s="28" t="s">
        <v>93</v>
      </c>
      <c r="L198" s="32"/>
      <c r="M198" s="31"/>
      <c r="N198" s="28" t="s">
        <v>94</v>
      </c>
      <c r="O198" s="31"/>
      <c r="P198" s="33" t="n">
        <f aca="false">IF(AND(A198&lt;&gt;"",COUNT(F198,H198,I198,J198)=4),1,0)</f>
        <v>0</v>
      </c>
      <c r="Q198" s="34" t="str">
        <f aca="false">IF($P198=1,IF(D198="100ml",1/IF(N(E198)&gt;0,E198,1),1),"")</f>
        <v/>
      </c>
      <c r="R198" s="35" t="str">
        <f aca="false">IF($P198=1,ROUND(IF(G198="kcal",F198*KCAL_KJ,F198)*Q198,9),"")</f>
        <v/>
      </c>
      <c r="S198" s="36" t="str">
        <f aca="false">IF($P198=1,ROUND(H198*Q198,9),"")</f>
        <v/>
      </c>
      <c r="T198" s="36" t="str">
        <f aca="false">IF($P198=1,ROUND(I198*Q198,9),"")</f>
        <v/>
      </c>
      <c r="U198" s="35" t="str">
        <f aca="false">IF($P198=1,ROUND(IF(K198="mg sodium",J198,J198*SALT_NA)*Q198,9),"")</f>
        <v/>
      </c>
      <c r="V198" s="36" t="str">
        <f aca="false">IF($P198=1,ROUND(N(M198)*Q198,9),"")</f>
        <v/>
      </c>
      <c r="W198" s="36" t="str">
        <f aca="false">IF($P198=1,ROUND(N(O198)*Q198,9),"")</f>
        <v/>
      </c>
      <c r="X198" s="33" t="str">
        <f aca="false">IF($P198=1,COUNTIF(Tbl_Energy,"&lt;"&amp;R198),"")</f>
        <v/>
      </c>
      <c r="Y198" s="33" t="str">
        <f aca="false">IF($P198=1,COUNTIF(Tbl_SatFat,"&lt;"&amp;S198),"")</f>
        <v/>
      </c>
      <c r="Z198" s="33" t="str">
        <f aca="false">IF($P198=1,COUNTIF(Tbl_Sugar,"&lt;"&amp;T198),"")</f>
        <v/>
      </c>
      <c r="AA198" s="33" t="str">
        <f aca="false">IF($P198=1,COUNTIF(Tbl_Sodium,"&lt;"&amp;U198),"")</f>
        <v/>
      </c>
      <c r="AB198" s="33" t="str">
        <f aca="false">IF($P198=1,X198+Y198+Z198+AA198,"")</f>
        <v/>
      </c>
      <c r="AC198" s="33" t="str">
        <f aca="false">IF($P198=1,IF(N(L198)&gt;80,5,IF(N(L198)&gt;60,2,IF(N(L198)&gt;40,1,0))),"")</f>
        <v/>
      </c>
      <c r="AD198" s="33" t="str">
        <f aca="false">IF($P198=1,IF(N198="NSP",COUNTIF(Tbl_NSP,"&lt;"&amp;V198),COUNTIF(Tbl_AOAC,"&lt;"&amp;V198)),"")</f>
        <v/>
      </c>
      <c r="AE198" s="33" t="str">
        <f aca="false">IF($P198=1,COUNTIF(Tbl_Protein,"&lt;"&amp;W198),"")</f>
        <v/>
      </c>
      <c r="AF198" s="33" t="str">
        <f aca="false">IF($P198=1,IF(AND(AB198&gt;=Protein_Cap,AC198&lt;FVN_Max),"No","Yes"),"")</f>
        <v/>
      </c>
      <c r="AG198" s="33" t="str">
        <f aca="false">IF($P198=1,AB198-AC198-AD198-IF(AF198="Yes",AE198,0),"")</f>
        <v/>
      </c>
      <c r="AH198" s="33" t="str">
        <f aca="false">IF($P198=1,IF(C198="Drink",Thr_Drink,Thr_Food),"")</f>
        <v/>
      </c>
      <c r="AI198" s="37" t="str">
        <f aca="false">IF($P198=1,IF(AG198&gt;=AH198,"HFSS","Not HFSS"),"")</f>
        <v/>
      </c>
      <c r="AJ198" s="33" t="str">
        <f aca="false">IF($P198=1,IF(AI198="HFSS",AG198-AH198+1,""),"")</f>
        <v/>
      </c>
      <c r="AK198" s="37" t="str">
        <f aca="false">IF($P198=1,IF(AI198="Not HFSS",AH198-1-AG198,""),"")</f>
        <v/>
      </c>
      <c r="AL198" s="38" t="str">
        <f aca="false">IF($P198=1,IF(AND(AF198="No",AB198&lt;=Protein_Cap+1,AE198&gt;0),"Yes: lose "&amp;(AB198-Protein_Cap+1)&amp;" A point"&amp;IF(AB198-Protein_Cap+1&gt;1,"s",""),""),"")</f>
        <v/>
      </c>
      <c r="AM198" s="39" t="str">
        <f aca="false">IF($P198=1,IF(X198=0,"",(R198-INDEX(Tbl_Energy,X198))/R198),"")</f>
        <v/>
      </c>
      <c r="AN198" s="39" t="str">
        <f aca="false">IF($P198=1,IF(Y198=0,"",(S198-INDEX(Tbl_SatFat,Y198))/S198),"")</f>
        <v/>
      </c>
      <c r="AO198" s="39" t="str">
        <f aca="false">IF($P198=1,IF(Z198=0,"",(T198-INDEX(Tbl_Sugar,Z198))/T198),"")</f>
        <v/>
      </c>
      <c r="AP198" s="39" t="str">
        <f aca="false">IF($P198=1,IF(AA198=0,"",(U198-INDEX(Tbl_Sodium,AA198))/U198),"")</f>
        <v/>
      </c>
      <c r="AQ198" s="38" t="str">
        <f aca="false">IF($P198=1,IF(COUNT(AM198:AP198)=0,"",INDEX($AM$12:$AP$12,MATCH(MIN(AM198:AP198),AM198:AP198,0))&amp;": cut "&amp;TEXT(MIN(AM198:AP198),"0.0%")),"")</f>
        <v/>
      </c>
    </row>
    <row r="199" customFormat="false" ht="15" hidden="false" customHeight="false" outlineLevel="0" collapsed="false">
      <c r="A199" s="27"/>
      <c r="B199" s="27"/>
      <c r="C199" s="28" t="s">
        <v>90</v>
      </c>
      <c r="D199" s="28" t="s">
        <v>91</v>
      </c>
      <c r="E199" s="29" t="n">
        <v>1</v>
      </c>
      <c r="F199" s="30"/>
      <c r="G199" s="28" t="s">
        <v>92</v>
      </c>
      <c r="H199" s="31"/>
      <c r="I199" s="31"/>
      <c r="J199" s="29"/>
      <c r="K199" s="28" t="s">
        <v>93</v>
      </c>
      <c r="L199" s="32"/>
      <c r="M199" s="31"/>
      <c r="N199" s="28" t="s">
        <v>94</v>
      </c>
      <c r="O199" s="31"/>
      <c r="P199" s="33" t="n">
        <f aca="false">IF(AND(A199&lt;&gt;"",COUNT(F199,H199,I199,J199)=4),1,0)</f>
        <v>0</v>
      </c>
      <c r="Q199" s="34" t="str">
        <f aca="false">IF($P199=1,IF(D199="100ml",1/IF(N(E199)&gt;0,E199,1),1),"")</f>
        <v/>
      </c>
      <c r="R199" s="35" t="str">
        <f aca="false">IF($P199=1,ROUND(IF(G199="kcal",F199*KCAL_KJ,F199)*Q199,9),"")</f>
        <v/>
      </c>
      <c r="S199" s="36" t="str">
        <f aca="false">IF($P199=1,ROUND(H199*Q199,9),"")</f>
        <v/>
      </c>
      <c r="T199" s="36" t="str">
        <f aca="false">IF($P199=1,ROUND(I199*Q199,9),"")</f>
        <v/>
      </c>
      <c r="U199" s="35" t="str">
        <f aca="false">IF($P199=1,ROUND(IF(K199="mg sodium",J199,J199*SALT_NA)*Q199,9),"")</f>
        <v/>
      </c>
      <c r="V199" s="36" t="str">
        <f aca="false">IF($P199=1,ROUND(N(M199)*Q199,9),"")</f>
        <v/>
      </c>
      <c r="W199" s="36" t="str">
        <f aca="false">IF($P199=1,ROUND(N(O199)*Q199,9),"")</f>
        <v/>
      </c>
      <c r="X199" s="33" t="str">
        <f aca="false">IF($P199=1,COUNTIF(Tbl_Energy,"&lt;"&amp;R199),"")</f>
        <v/>
      </c>
      <c r="Y199" s="33" t="str">
        <f aca="false">IF($P199=1,COUNTIF(Tbl_SatFat,"&lt;"&amp;S199),"")</f>
        <v/>
      </c>
      <c r="Z199" s="33" t="str">
        <f aca="false">IF($P199=1,COUNTIF(Tbl_Sugar,"&lt;"&amp;T199),"")</f>
        <v/>
      </c>
      <c r="AA199" s="33" t="str">
        <f aca="false">IF($P199=1,COUNTIF(Tbl_Sodium,"&lt;"&amp;U199),"")</f>
        <v/>
      </c>
      <c r="AB199" s="33" t="str">
        <f aca="false">IF($P199=1,X199+Y199+Z199+AA199,"")</f>
        <v/>
      </c>
      <c r="AC199" s="33" t="str">
        <f aca="false">IF($P199=1,IF(N(L199)&gt;80,5,IF(N(L199)&gt;60,2,IF(N(L199)&gt;40,1,0))),"")</f>
        <v/>
      </c>
      <c r="AD199" s="33" t="str">
        <f aca="false">IF($P199=1,IF(N199="NSP",COUNTIF(Tbl_NSP,"&lt;"&amp;V199),COUNTIF(Tbl_AOAC,"&lt;"&amp;V199)),"")</f>
        <v/>
      </c>
      <c r="AE199" s="33" t="str">
        <f aca="false">IF($P199=1,COUNTIF(Tbl_Protein,"&lt;"&amp;W199),"")</f>
        <v/>
      </c>
      <c r="AF199" s="33" t="str">
        <f aca="false">IF($P199=1,IF(AND(AB199&gt;=Protein_Cap,AC199&lt;FVN_Max),"No","Yes"),"")</f>
        <v/>
      </c>
      <c r="AG199" s="33" t="str">
        <f aca="false">IF($P199=1,AB199-AC199-AD199-IF(AF199="Yes",AE199,0),"")</f>
        <v/>
      </c>
      <c r="AH199" s="33" t="str">
        <f aca="false">IF($P199=1,IF(C199="Drink",Thr_Drink,Thr_Food),"")</f>
        <v/>
      </c>
      <c r="AI199" s="37" t="str">
        <f aca="false">IF($P199=1,IF(AG199&gt;=AH199,"HFSS","Not HFSS"),"")</f>
        <v/>
      </c>
      <c r="AJ199" s="33" t="str">
        <f aca="false">IF($P199=1,IF(AI199="HFSS",AG199-AH199+1,""),"")</f>
        <v/>
      </c>
      <c r="AK199" s="37" t="str">
        <f aca="false">IF($P199=1,IF(AI199="Not HFSS",AH199-1-AG199,""),"")</f>
        <v/>
      </c>
      <c r="AL199" s="38" t="str">
        <f aca="false">IF($P199=1,IF(AND(AF199="No",AB199&lt;=Protein_Cap+1,AE199&gt;0),"Yes: lose "&amp;(AB199-Protein_Cap+1)&amp;" A point"&amp;IF(AB199-Protein_Cap+1&gt;1,"s",""),""),"")</f>
        <v/>
      </c>
      <c r="AM199" s="39" t="str">
        <f aca="false">IF($P199=1,IF(X199=0,"",(R199-INDEX(Tbl_Energy,X199))/R199),"")</f>
        <v/>
      </c>
      <c r="AN199" s="39" t="str">
        <f aca="false">IF($P199=1,IF(Y199=0,"",(S199-INDEX(Tbl_SatFat,Y199))/S199),"")</f>
        <v/>
      </c>
      <c r="AO199" s="39" t="str">
        <f aca="false">IF($P199=1,IF(Z199=0,"",(T199-INDEX(Tbl_Sugar,Z199))/T199),"")</f>
        <v/>
      </c>
      <c r="AP199" s="39" t="str">
        <f aca="false">IF($P199=1,IF(AA199=0,"",(U199-INDEX(Tbl_Sodium,AA199))/U199),"")</f>
        <v/>
      </c>
      <c r="AQ199" s="38" t="str">
        <f aca="false">IF($P199=1,IF(COUNT(AM199:AP199)=0,"",INDEX($AM$12:$AP$12,MATCH(MIN(AM199:AP199),AM199:AP199,0))&amp;": cut "&amp;TEXT(MIN(AM199:AP199),"0.0%")),"")</f>
        <v/>
      </c>
    </row>
    <row r="200" customFormat="false" ht="15" hidden="false" customHeight="false" outlineLevel="0" collapsed="false">
      <c r="A200" s="27"/>
      <c r="B200" s="27"/>
      <c r="C200" s="28" t="s">
        <v>90</v>
      </c>
      <c r="D200" s="28" t="s">
        <v>91</v>
      </c>
      <c r="E200" s="29" t="n">
        <v>1</v>
      </c>
      <c r="F200" s="30"/>
      <c r="G200" s="28" t="s">
        <v>92</v>
      </c>
      <c r="H200" s="31"/>
      <c r="I200" s="31"/>
      <c r="J200" s="29"/>
      <c r="K200" s="28" t="s">
        <v>93</v>
      </c>
      <c r="L200" s="32"/>
      <c r="M200" s="31"/>
      <c r="N200" s="28" t="s">
        <v>94</v>
      </c>
      <c r="O200" s="31"/>
      <c r="P200" s="33" t="n">
        <f aca="false">IF(AND(A200&lt;&gt;"",COUNT(F200,H200,I200,J200)=4),1,0)</f>
        <v>0</v>
      </c>
      <c r="Q200" s="34" t="str">
        <f aca="false">IF($P200=1,IF(D200="100ml",1/IF(N(E200)&gt;0,E200,1),1),"")</f>
        <v/>
      </c>
      <c r="R200" s="35" t="str">
        <f aca="false">IF($P200=1,ROUND(IF(G200="kcal",F200*KCAL_KJ,F200)*Q200,9),"")</f>
        <v/>
      </c>
      <c r="S200" s="36" t="str">
        <f aca="false">IF($P200=1,ROUND(H200*Q200,9),"")</f>
        <v/>
      </c>
      <c r="T200" s="36" t="str">
        <f aca="false">IF($P200=1,ROUND(I200*Q200,9),"")</f>
        <v/>
      </c>
      <c r="U200" s="35" t="str">
        <f aca="false">IF($P200=1,ROUND(IF(K200="mg sodium",J200,J200*SALT_NA)*Q200,9),"")</f>
        <v/>
      </c>
      <c r="V200" s="36" t="str">
        <f aca="false">IF($P200=1,ROUND(N(M200)*Q200,9),"")</f>
        <v/>
      </c>
      <c r="W200" s="36" t="str">
        <f aca="false">IF($P200=1,ROUND(N(O200)*Q200,9),"")</f>
        <v/>
      </c>
      <c r="X200" s="33" t="str">
        <f aca="false">IF($P200=1,COUNTIF(Tbl_Energy,"&lt;"&amp;R200),"")</f>
        <v/>
      </c>
      <c r="Y200" s="33" t="str">
        <f aca="false">IF($P200=1,COUNTIF(Tbl_SatFat,"&lt;"&amp;S200),"")</f>
        <v/>
      </c>
      <c r="Z200" s="33" t="str">
        <f aca="false">IF($P200=1,COUNTIF(Tbl_Sugar,"&lt;"&amp;T200),"")</f>
        <v/>
      </c>
      <c r="AA200" s="33" t="str">
        <f aca="false">IF($P200=1,COUNTIF(Tbl_Sodium,"&lt;"&amp;U200),"")</f>
        <v/>
      </c>
      <c r="AB200" s="33" t="str">
        <f aca="false">IF($P200=1,X200+Y200+Z200+AA200,"")</f>
        <v/>
      </c>
      <c r="AC200" s="33" t="str">
        <f aca="false">IF($P200=1,IF(N(L200)&gt;80,5,IF(N(L200)&gt;60,2,IF(N(L200)&gt;40,1,0))),"")</f>
        <v/>
      </c>
      <c r="AD200" s="33" t="str">
        <f aca="false">IF($P200=1,IF(N200="NSP",COUNTIF(Tbl_NSP,"&lt;"&amp;V200),COUNTIF(Tbl_AOAC,"&lt;"&amp;V200)),"")</f>
        <v/>
      </c>
      <c r="AE200" s="33" t="str">
        <f aca="false">IF($P200=1,COUNTIF(Tbl_Protein,"&lt;"&amp;W200),"")</f>
        <v/>
      </c>
      <c r="AF200" s="33" t="str">
        <f aca="false">IF($P200=1,IF(AND(AB200&gt;=Protein_Cap,AC200&lt;FVN_Max),"No","Yes"),"")</f>
        <v/>
      </c>
      <c r="AG200" s="33" t="str">
        <f aca="false">IF($P200=1,AB200-AC200-AD200-IF(AF200="Yes",AE200,0),"")</f>
        <v/>
      </c>
      <c r="AH200" s="33" t="str">
        <f aca="false">IF($P200=1,IF(C200="Drink",Thr_Drink,Thr_Food),"")</f>
        <v/>
      </c>
      <c r="AI200" s="37" t="str">
        <f aca="false">IF($P200=1,IF(AG200&gt;=AH200,"HFSS","Not HFSS"),"")</f>
        <v/>
      </c>
      <c r="AJ200" s="33" t="str">
        <f aca="false">IF($P200=1,IF(AI200="HFSS",AG200-AH200+1,""),"")</f>
        <v/>
      </c>
      <c r="AK200" s="37" t="str">
        <f aca="false">IF($P200=1,IF(AI200="Not HFSS",AH200-1-AG200,""),"")</f>
        <v/>
      </c>
      <c r="AL200" s="38" t="str">
        <f aca="false">IF($P200=1,IF(AND(AF200="No",AB200&lt;=Protein_Cap+1,AE200&gt;0),"Yes: lose "&amp;(AB200-Protein_Cap+1)&amp;" A point"&amp;IF(AB200-Protein_Cap+1&gt;1,"s",""),""),"")</f>
        <v/>
      </c>
      <c r="AM200" s="39" t="str">
        <f aca="false">IF($P200=1,IF(X200=0,"",(R200-INDEX(Tbl_Energy,X200))/R200),"")</f>
        <v/>
      </c>
      <c r="AN200" s="39" t="str">
        <f aca="false">IF($P200=1,IF(Y200=0,"",(S200-INDEX(Tbl_SatFat,Y200))/S200),"")</f>
        <v/>
      </c>
      <c r="AO200" s="39" t="str">
        <f aca="false">IF($P200=1,IF(Z200=0,"",(T200-INDEX(Tbl_Sugar,Z200))/T200),"")</f>
        <v/>
      </c>
      <c r="AP200" s="39" t="str">
        <f aca="false">IF($P200=1,IF(AA200=0,"",(U200-INDEX(Tbl_Sodium,AA200))/U200),"")</f>
        <v/>
      </c>
      <c r="AQ200" s="38" t="str">
        <f aca="false">IF($P200=1,IF(COUNT(AM200:AP200)=0,"",INDEX($AM$12:$AP$12,MATCH(MIN(AM200:AP200),AM200:AP200,0))&amp;": cut "&amp;TEXT(MIN(AM200:AP200),"0.0%")),"")</f>
        <v/>
      </c>
    </row>
    <row r="201" customFormat="false" ht="15" hidden="false" customHeight="false" outlineLevel="0" collapsed="false">
      <c r="A201" s="27"/>
      <c r="B201" s="27"/>
      <c r="C201" s="28" t="s">
        <v>90</v>
      </c>
      <c r="D201" s="28" t="s">
        <v>91</v>
      </c>
      <c r="E201" s="29" t="n">
        <v>1</v>
      </c>
      <c r="F201" s="30"/>
      <c r="G201" s="28" t="s">
        <v>92</v>
      </c>
      <c r="H201" s="31"/>
      <c r="I201" s="31"/>
      <c r="J201" s="29"/>
      <c r="K201" s="28" t="s">
        <v>93</v>
      </c>
      <c r="L201" s="32"/>
      <c r="M201" s="31"/>
      <c r="N201" s="28" t="s">
        <v>94</v>
      </c>
      <c r="O201" s="31"/>
      <c r="P201" s="33" t="n">
        <f aca="false">IF(AND(A201&lt;&gt;"",COUNT(F201,H201,I201,J201)=4),1,0)</f>
        <v>0</v>
      </c>
      <c r="Q201" s="34" t="str">
        <f aca="false">IF($P201=1,IF(D201="100ml",1/IF(N(E201)&gt;0,E201,1),1),"")</f>
        <v/>
      </c>
      <c r="R201" s="35" t="str">
        <f aca="false">IF($P201=1,ROUND(IF(G201="kcal",F201*KCAL_KJ,F201)*Q201,9),"")</f>
        <v/>
      </c>
      <c r="S201" s="36" t="str">
        <f aca="false">IF($P201=1,ROUND(H201*Q201,9),"")</f>
        <v/>
      </c>
      <c r="T201" s="36" t="str">
        <f aca="false">IF($P201=1,ROUND(I201*Q201,9),"")</f>
        <v/>
      </c>
      <c r="U201" s="35" t="str">
        <f aca="false">IF($P201=1,ROUND(IF(K201="mg sodium",J201,J201*SALT_NA)*Q201,9),"")</f>
        <v/>
      </c>
      <c r="V201" s="36" t="str">
        <f aca="false">IF($P201=1,ROUND(N(M201)*Q201,9),"")</f>
        <v/>
      </c>
      <c r="W201" s="36" t="str">
        <f aca="false">IF($P201=1,ROUND(N(O201)*Q201,9),"")</f>
        <v/>
      </c>
      <c r="X201" s="33" t="str">
        <f aca="false">IF($P201=1,COUNTIF(Tbl_Energy,"&lt;"&amp;R201),"")</f>
        <v/>
      </c>
      <c r="Y201" s="33" t="str">
        <f aca="false">IF($P201=1,COUNTIF(Tbl_SatFat,"&lt;"&amp;S201),"")</f>
        <v/>
      </c>
      <c r="Z201" s="33" t="str">
        <f aca="false">IF($P201=1,COUNTIF(Tbl_Sugar,"&lt;"&amp;T201),"")</f>
        <v/>
      </c>
      <c r="AA201" s="33" t="str">
        <f aca="false">IF($P201=1,COUNTIF(Tbl_Sodium,"&lt;"&amp;U201),"")</f>
        <v/>
      </c>
      <c r="AB201" s="33" t="str">
        <f aca="false">IF($P201=1,X201+Y201+Z201+AA201,"")</f>
        <v/>
      </c>
      <c r="AC201" s="33" t="str">
        <f aca="false">IF($P201=1,IF(N(L201)&gt;80,5,IF(N(L201)&gt;60,2,IF(N(L201)&gt;40,1,0))),"")</f>
        <v/>
      </c>
      <c r="AD201" s="33" t="str">
        <f aca="false">IF($P201=1,IF(N201="NSP",COUNTIF(Tbl_NSP,"&lt;"&amp;V201),COUNTIF(Tbl_AOAC,"&lt;"&amp;V201)),"")</f>
        <v/>
      </c>
      <c r="AE201" s="33" t="str">
        <f aca="false">IF($P201=1,COUNTIF(Tbl_Protein,"&lt;"&amp;W201),"")</f>
        <v/>
      </c>
      <c r="AF201" s="33" t="str">
        <f aca="false">IF($P201=1,IF(AND(AB201&gt;=Protein_Cap,AC201&lt;FVN_Max),"No","Yes"),"")</f>
        <v/>
      </c>
      <c r="AG201" s="33" t="str">
        <f aca="false">IF($P201=1,AB201-AC201-AD201-IF(AF201="Yes",AE201,0),"")</f>
        <v/>
      </c>
      <c r="AH201" s="33" t="str">
        <f aca="false">IF($P201=1,IF(C201="Drink",Thr_Drink,Thr_Food),"")</f>
        <v/>
      </c>
      <c r="AI201" s="37" t="str">
        <f aca="false">IF($P201=1,IF(AG201&gt;=AH201,"HFSS","Not HFSS"),"")</f>
        <v/>
      </c>
      <c r="AJ201" s="33" t="str">
        <f aca="false">IF($P201=1,IF(AI201="HFSS",AG201-AH201+1,""),"")</f>
        <v/>
      </c>
      <c r="AK201" s="37" t="str">
        <f aca="false">IF($P201=1,IF(AI201="Not HFSS",AH201-1-AG201,""),"")</f>
        <v/>
      </c>
      <c r="AL201" s="38" t="str">
        <f aca="false">IF($P201=1,IF(AND(AF201="No",AB201&lt;=Protein_Cap+1,AE201&gt;0),"Yes: lose "&amp;(AB201-Protein_Cap+1)&amp;" A point"&amp;IF(AB201-Protein_Cap+1&gt;1,"s",""),""),"")</f>
        <v/>
      </c>
      <c r="AM201" s="39" t="str">
        <f aca="false">IF($P201=1,IF(X201=0,"",(R201-INDEX(Tbl_Energy,X201))/R201),"")</f>
        <v/>
      </c>
      <c r="AN201" s="39" t="str">
        <f aca="false">IF($P201=1,IF(Y201=0,"",(S201-INDEX(Tbl_SatFat,Y201))/S201),"")</f>
        <v/>
      </c>
      <c r="AO201" s="39" t="str">
        <f aca="false">IF($P201=1,IF(Z201=0,"",(T201-INDEX(Tbl_Sugar,Z201))/T201),"")</f>
        <v/>
      </c>
      <c r="AP201" s="39" t="str">
        <f aca="false">IF($P201=1,IF(AA201=0,"",(U201-INDEX(Tbl_Sodium,AA201))/U201),"")</f>
        <v/>
      </c>
      <c r="AQ201" s="38" t="str">
        <f aca="false">IF($P201=1,IF(COUNT(AM201:AP201)=0,"",INDEX($AM$12:$AP$12,MATCH(MIN(AM201:AP201),AM201:AP201,0))&amp;": cut "&amp;TEXT(MIN(AM201:AP201),"0.0%")),"")</f>
        <v/>
      </c>
    </row>
    <row r="202" customFormat="false" ht="15" hidden="false" customHeight="false" outlineLevel="0" collapsed="false">
      <c r="A202" s="27"/>
      <c r="B202" s="27"/>
      <c r="C202" s="28" t="s">
        <v>90</v>
      </c>
      <c r="D202" s="28" t="s">
        <v>91</v>
      </c>
      <c r="E202" s="29" t="n">
        <v>1</v>
      </c>
      <c r="F202" s="30"/>
      <c r="G202" s="28" t="s">
        <v>92</v>
      </c>
      <c r="H202" s="31"/>
      <c r="I202" s="31"/>
      <c r="J202" s="29"/>
      <c r="K202" s="28" t="s">
        <v>93</v>
      </c>
      <c r="L202" s="32"/>
      <c r="M202" s="31"/>
      <c r="N202" s="28" t="s">
        <v>94</v>
      </c>
      <c r="O202" s="31"/>
      <c r="P202" s="33" t="n">
        <f aca="false">IF(AND(A202&lt;&gt;"",COUNT(F202,H202,I202,J202)=4),1,0)</f>
        <v>0</v>
      </c>
      <c r="Q202" s="34" t="str">
        <f aca="false">IF($P202=1,IF(D202="100ml",1/IF(N(E202)&gt;0,E202,1),1),"")</f>
        <v/>
      </c>
      <c r="R202" s="35" t="str">
        <f aca="false">IF($P202=1,ROUND(IF(G202="kcal",F202*KCAL_KJ,F202)*Q202,9),"")</f>
        <v/>
      </c>
      <c r="S202" s="36" t="str">
        <f aca="false">IF($P202=1,ROUND(H202*Q202,9),"")</f>
        <v/>
      </c>
      <c r="T202" s="36" t="str">
        <f aca="false">IF($P202=1,ROUND(I202*Q202,9),"")</f>
        <v/>
      </c>
      <c r="U202" s="35" t="str">
        <f aca="false">IF($P202=1,ROUND(IF(K202="mg sodium",J202,J202*SALT_NA)*Q202,9),"")</f>
        <v/>
      </c>
      <c r="V202" s="36" t="str">
        <f aca="false">IF($P202=1,ROUND(N(M202)*Q202,9),"")</f>
        <v/>
      </c>
      <c r="W202" s="36" t="str">
        <f aca="false">IF($P202=1,ROUND(N(O202)*Q202,9),"")</f>
        <v/>
      </c>
      <c r="X202" s="33" t="str">
        <f aca="false">IF($P202=1,COUNTIF(Tbl_Energy,"&lt;"&amp;R202),"")</f>
        <v/>
      </c>
      <c r="Y202" s="33" t="str">
        <f aca="false">IF($P202=1,COUNTIF(Tbl_SatFat,"&lt;"&amp;S202),"")</f>
        <v/>
      </c>
      <c r="Z202" s="33" t="str">
        <f aca="false">IF($P202=1,COUNTIF(Tbl_Sugar,"&lt;"&amp;T202),"")</f>
        <v/>
      </c>
      <c r="AA202" s="33" t="str">
        <f aca="false">IF($P202=1,COUNTIF(Tbl_Sodium,"&lt;"&amp;U202),"")</f>
        <v/>
      </c>
      <c r="AB202" s="33" t="str">
        <f aca="false">IF($P202=1,X202+Y202+Z202+AA202,"")</f>
        <v/>
      </c>
      <c r="AC202" s="33" t="str">
        <f aca="false">IF($P202=1,IF(N(L202)&gt;80,5,IF(N(L202)&gt;60,2,IF(N(L202)&gt;40,1,0))),"")</f>
        <v/>
      </c>
      <c r="AD202" s="33" t="str">
        <f aca="false">IF($P202=1,IF(N202="NSP",COUNTIF(Tbl_NSP,"&lt;"&amp;V202),COUNTIF(Tbl_AOAC,"&lt;"&amp;V202)),"")</f>
        <v/>
      </c>
      <c r="AE202" s="33" t="str">
        <f aca="false">IF($P202=1,COUNTIF(Tbl_Protein,"&lt;"&amp;W202),"")</f>
        <v/>
      </c>
      <c r="AF202" s="33" t="str">
        <f aca="false">IF($P202=1,IF(AND(AB202&gt;=Protein_Cap,AC202&lt;FVN_Max),"No","Yes"),"")</f>
        <v/>
      </c>
      <c r="AG202" s="33" t="str">
        <f aca="false">IF($P202=1,AB202-AC202-AD202-IF(AF202="Yes",AE202,0),"")</f>
        <v/>
      </c>
      <c r="AH202" s="33" t="str">
        <f aca="false">IF($P202=1,IF(C202="Drink",Thr_Drink,Thr_Food),"")</f>
        <v/>
      </c>
      <c r="AI202" s="37" t="str">
        <f aca="false">IF($P202=1,IF(AG202&gt;=AH202,"HFSS","Not HFSS"),"")</f>
        <v/>
      </c>
      <c r="AJ202" s="33" t="str">
        <f aca="false">IF($P202=1,IF(AI202="HFSS",AG202-AH202+1,""),"")</f>
        <v/>
      </c>
      <c r="AK202" s="37" t="str">
        <f aca="false">IF($P202=1,IF(AI202="Not HFSS",AH202-1-AG202,""),"")</f>
        <v/>
      </c>
      <c r="AL202" s="38" t="str">
        <f aca="false">IF($P202=1,IF(AND(AF202="No",AB202&lt;=Protein_Cap+1,AE202&gt;0),"Yes: lose "&amp;(AB202-Protein_Cap+1)&amp;" A point"&amp;IF(AB202-Protein_Cap+1&gt;1,"s",""),""),"")</f>
        <v/>
      </c>
      <c r="AM202" s="39" t="str">
        <f aca="false">IF($P202=1,IF(X202=0,"",(R202-INDEX(Tbl_Energy,X202))/R202),"")</f>
        <v/>
      </c>
      <c r="AN202" s="39" t="str">
        <f aca="false">IF($P202=1,IF(Y202=0,"",(S202-INDEX(Tbl_SatFat,Y202))/S202),"")</f>
        <v/>
      </c>
      <c r="AO202" s="39" t="str">
        <f aca="false">IF($P202=1,IF(Z202=0,"",(T202-INDEX(Tbl_Sugar,Z202))/T202),"")</f>
        <v/>
      </c>
      <c r="AP202" s="39" t="str">
        <f aca="false">IF($P202=1,IF(AA202=0,"",(U202-INDEX(Tbl_Sodium,AA202))/U202),"")</f>
        <v/>
      </c>
      <c r="AQ202" s="38" t="str">
        <f aca="false">IF($P202=1,IF(COUNT(AM202:AP202)=0,"",INDEX($AM$12:$AP$12,MATCH(MIN(AM202:AP202),AM202:AP202,0))&amp;": cut "&amp;TEXT(MIN(AM202:AP202),"0.0%")),"")</f>
        <v/>
      </c>
    </row>
    <row r="203" customFormat="false" ht="15" hidden="false" customHeight="false" outlineLevel="0" collapsed="false">
      <c r="A203" s="27"/>
      <c r="B203" s="27"/>
      <c r="C203" s="28" t="s">
        <v>90</v>
      </c>
      <c r="D203" s="28" t="s">
        <v>91</v>
      </c>
      <c r="E203" s="29" t="n">
        <v>1</v>
      </c>
      <c r="F203" s="30"/>
      <c r="G203" s="28" t="s">
        <v>92</v>
      </c>
      <c r="H203" s="31"/>
      <c r="I203" s="31"/>
      <c r="J203" s="29"/>
      <c r="K203" s="28" t="s">
        <v>93</v>
      </c>
      <c r="L203" s="32"/>
      <c r="M203" s="31"/>
      <c r="N203" s="28" t="s">
        <v>94</v>
      </c>
      <c r="O203" s="31"/>
      <c r="P203" s="33" t="n">
        <f aca="false">IF(AND(A203&lt;&gt;"",COUNT(F203,H203,I203,J203)=4),1,0)</f>
        <v>0</v>
      </c>
      <c r="Q203" s="34" t="str">
        <f aca="false">IF($P203=1,IF(D203="100ml",1/IF(N(E203)&gt;0,E203,1),1),"")</f>
        <v/>
      </c>
      <c r="R203" s="35" t="str">
        <f aca="false">IF($P203=1,ROUND(IF(G203="kcal",F203*KCAL_KJ,F203)*Q203,9),"")</f>
        <v/>
      </c>
      <c r="S203" s="36" t="str">
        <f aca="false">IF($P203=1,ROUND(H203*Q203,9),"")</f>
        <v/>
      </c>
      <c r="T203" s="36" t="str">
        <f aca="false">IF($P203=1,ROUND(I203*Q203,9),"")</f>
        <v/>
      </c>
      <c r="U203" s="35" t="str">
        <f aca="false">IF($P203=1,ROUND(IF(K203="mg sodium",J203,J203*SALT_NA)*Q203,9),"")</f>
        <v/>
      </c>
      <c r="V203" s="36" t="str">
        <f aca="false">IF($P203=1,ROUND(N(M203)*Q203,9),"")</f>
        <v/>
      </c>
      <c r="W203" s="36" t="str">
        <f aca="false">IF($P203=1,ROUND(N(O203)*Q203,9),"")</f>
        <v/>
      </c>
      <c r="X203" s="33" t="str">
        <f aca="false">IF($P203=1,COUNTIF(Tbl_Energy,"&lt;"&amp;R203),"")</f>
        <v/>
      </c>
      <c r="Y203" s="33" t="str">
        <f aca="false">IF($P203=1,COUNTIF(Tbl_SatFat,"&lt;"&amp;S203),"")</f>
        <v/>
      </c>
      <c r="Z203" s="33" t="str">
        <f aca="false">IF($P203=1,COUNTIF(Tbl_Sugar,"&lt;"&amp;T203),"")</f>
        <v/>
      </c>
      <c r="AA203" s="33" t="str">
        <f aca="false">IF($P203=1,COUNTIF(Tbl_Sodium,"&lt;"&amp;U203),"")</f>
        <v/>
      </c>
      <c r="AB203" s="33" t="str">
        <f aca="false">IF($P203=1,X203+Y203+Z203+AA203,"")</f>
        <v/>
      </c>
      <c r="AC203" s="33" t="str">
        <f aca="false">IF($P203=1,IF(N(L203)&gt;80,5,IF(N(L203)&gt;60,2,IF(N(L203)&gt;40,1,0))),"")</f>
        <v/>
      </c>
      <c r="AD203" s="33" t="str">
        <f aca="false">IF($P203=1,IF(N203="NSP",COUNTIF(Tbl_NSP,"&lt;"&amp;V203),COUNTIF(Tbl_AOAC,"&lt;"&amp;V203)),"")</f>
        <v/>
      </c>
      <c r="AE203" s="33" t="str">
        <f aca="false">IF($P203=1,COUNTIF(Tbl_Protein,"&lt;"&amp;W203),"")</f>
        <v/>
      </c>
      <c r="AF203" s="33" t="str">
        <f aca="false">IF($P203=1,IF(AND(AB203&gt;=Protein_Cap,AC203&lt;FVN_Max),"No","Yes"),"")</f>
        <v/>
      </c>
      <c r="AG203" s="33" t="str">
        <f aca="false">IF($P203=1,AB203-AC203-AD203-IF(AF203="Yes",AE203,0),"")</f>
        <v/>
      </c>
      <c r="AH203" s="33" t="str">
        <f aca="false">IF($P203=1,IF(C203="Drink",Thr_Drink,Thr_Food),"")</f>
        <v/>
      </c>
      <c r="AI203" s="37" t="str">
        <f aca="false">IF($P203=1,IF(AG203&gt;=AH203,"HFSS","Not HFSS"),"")</f>
        <v/>
      </c>
      <c r="AJ203" s="33" t="str">
        <f aca="false">IF($P203=1,IF(AI203="HFSS",AG203-AH203+1,""),"")</f>
        <v/>
      </c>
      <c r="AK203" s="37" t="str">
        <f aca="false">IF($P203=1,IF(AI203="Not HFSS",AH203-1-AG203,""),"")</f>
        <v/>
      </c>
      <c r="AL203" s="38" t="str">
        <f aca="false">IF($P203=1,IF(AND(AF203="No",AB203&lt;=Protein_Cap+1,AE203&gt;0),"Yes: lose "&amp;(AB203-Protein_Cap+1)&amp;" A point"&amp;IF(AB203-Protein_Cap+1&gt;1,"s",""),""),"")</f>
        <v/>
      </c>
      <c r="AM203" s="39" t="str">
        <f aca="false">IF($P203=1,IF(X203=0,"",(R203-INDEX(Tbl_Energy,X203))/R203),"")</f>
        <v/>
      </c>
      <c r="AN203" s="39" t="str">
        <f aca="false">IF($P203=1,IF(Y203=0,"",(S203-INDEX(Tbl_SatFat,Y203))/S203),"")</f>
        <v/>
      </c>
      <c r="AO203" s="39" t="str">
        <f aca="false">IF($P203=1,IF(Z203=0,"",(T203-INDEX(Tbl_Sugar,Z203))/T203),"")</f>
        <v/>
      </c>
      <c r="AP203" s="39" t="str">
        <f aca="false">IF($P203=1,IF(AA203=0,"",(U203-INDEX(Tbl_Sodium,AA203))/U203),"")</f>
        <v/>
      </c>
      <c r="AQ203" s="38" t="str">
        <f aca="false">IF($P203=1,IF(COUNT(AM203:AP203)=0,"",INDEX($AM$12:$AP$12,MATCH(MIN(AM203:AP203),AM203:AP203,0))&amp;": cut "&amp;TEXT(MIN(AM203:AP203),"0.0%")),"")</f>
        <v/>
      </c>
    </row>
    <row r="204" customFormat="false" ht="15" hidden="false" customHeight="false" outlineLevel="0" collapsed="false">
      <c r="A204" s="27"/>
      <c r="B204" s="27"/>
      <c r="C204" s="28" t="s">
        <v>90</v>
      </c>
      <c r="D204" s="28" t="s">
        <v>91</v>
      </c>
      <c r="E204" s="29" t="n">
        <v>1</v>
      </c>
      <c r="F204" s="30"/>
      <c r="G204" s="28" t="s">
        <v>92</v>
      </c>
      <c r="H204" s="31"/>
      <c r="I204" s="31"/>
      <c r="J204" s="29"/>
      <c r="K204" s="28" t="s">
        <v>93</v>
      </c>
      <c r="L204" s="32"/>
      <c r="M204" s="31"/>
      <c r="N204" s="28" t="s">
        <v>94</v>
      </c>
      <c r="O204" s="31"/>
      <c r="P204" s="33" t="n">
        <f aca="false">IF(AND(A204&lt;&gt;"",COUNT(F204,H204,I204,J204)=4),1,0)</f>
        <v>0</v>
      </c>
      <c r="Q204" s="34" t="str">
        <f aca="false">IF($P204=1,IF(D204="100ml",1/IF(N(E204)&gt;0,E204,1),1),"")</f>
        <v/>
      </c>
      <c r="R204" s="35" t="str">
        <f aca="false">IF($P204=1,ROUND(IF(G204="kcal",F204*KCAL_KJ,F204)*Q204,9),"")</f>
        <v/>
      </c>
      <c r="S204" s="36" t="str">
        <f aca="false">IF($P204=1,ROUND(H204*Q204,9),"")</f>
        <v/>
      </c>
      <c r="T204" s="36" t="str">
        <f aca="false">IF($P204=1,ROUND(I204*Q204,9),"")</f>
        <v/>
      </c>
      <c r="U204" s="35" t="str">
        <f aca="false">IF($P204=1,ROUND(IF(K204="mg sodium",J204,J204*SALT_NA)*Q204,9),"")</f>
        <v/>
      </c>
      <c r="V204" s="36" t="str">
        <f aca="false">IF($P204=1,ROUND(N(M204)*Q204,9),"")</f>
        <v/>
      </c>
      <c r="W204" s="36" t="str">
        <f aca="false">IF($P204=1,ROUND(N(O204)*Q204,9),"")</f>
        <v/>
      </c>
      <c r="X204" s="33" t="str">
        <f aca="false">IF($P204=1,COUNTIF(Tbl_Energy,"&lt;"&amp;R204),"")</f>
        <v/>
      </c>
      <c r="Y204" s="33" t="str">
        <f aca="false">IF($P204=1,COUNTIF(Tbl_SatFat,"&lt;"&amp;S204),"")</f>
        <v/>
      </c>
      <c r="Z204" s="33" t="str">
        <f aca="false">IF($P204=1,COUNTIF(Tbl_Sugar,"&lt;"&amp;T204),"")</f>
        <v/>
      </c>
      <c r="AA204" s="33" t="str">
        <f aca="false">IF($P204=1,COUNTIF(Tbl_Sodium,"&lt;"&amp;U204),"")</f>
        <v/>
      </c>
      <c r="AB204" s="33" t="str">
        <f aca="false">IF($P204=1,X204+Y204+Z204+AA204,"")</f>
        <v/>
      </c>
      <c r="AC204" s="33" t="str">
        <f aca="false">IF($P204=1,IF(N(L204)&gt;80,5,IF(N(L204)&gt;60,2,IF(N(L204)&gt;40,1,0))),"")</f>
        <v/>
      </c>
      <c r="AD204" s="33" t="str">
        <f aca="false">IF($P204=1,IF(N204="NSP",COUNTIF(Tbl_NSP,"&lt;"&amp;V204),COUNTIF(Tbl_AOAC,"&lt;"&amp;V204)),"")</f>
        <v/>
      </c>
      <c r="AE204" s="33" t="str">
        <f aca="false">IF($P204=1,COUNTIF(Tbl_Protein,"&lt;"&amp;W204),"")</f>
        <v/>
      </c>
      <c r="AF204" s="33" t="str">
        <f aca="false">IF($P204=1,IF(AND(AB204&gt;=Protein_Cap,AC204&lt;FVN_Max),"No","Yes"),"")</f>
        <v/>
      </c>
      <c r="AG204" s="33" t="str">
        <f aca="false">IF($P204=1,AB204-AC204-AD204-IF(AF204="Yes",AE204,0),"")</f>
        <v/>
      </c>
      <c r="AH204" s="33" t="str">
        <f aca="false">IF($P204=1,IF(C204="Drink",Thr_Drink,Thr_Food),"")</f>
        <v/>
      </c>
      <c r="AI204" s="37" t="str">
        <f aca="false">IF($P204=1,IF(AG204&gt;=AH204,"HFSS","Not HFSS"),"")</f>
        <v/>
      </c>
      <c r="AJ204" s="33" t="str">
        <f aca="false">IF($P204=1,IF(AI204="HFSS",AG204-AH204+1,""),"")</f>
        <v/>
      </c>
      <c r="AK204" s="37" t="str">
        <f aca="false">IF($P204=1,IF(AI204="Not HFSS",AH204-1-AG204,""),"")</f>
        <v/>
      </c>
      <c r="AL204" s="38" t="str">
        <f aca="false">IF($P204=1,IF(AND(AF204="No",AB204&lt;=Protein_Cap+1,AE204&gt;0),"Yes: lose "&amp;(AB204-Protein_Cap+1)&amp;" A point"&amp;IF(AB204-Protein_Cap+1&gt;1,"s",""),""),"")</f>
        <v/>
      </c>
      <c r="AM204" s="39" t="str">
        <f aca="false">IF($P204=1,IF(X204=0,"",(R204-INDEX(Tbl_Energy,X204))/R204),"")</f>
        <v/>
      </c>
      <c r="AN204" s="39" t="str">
        <f aca="false">IF($P204=1,IF(Y204=0,"",(S204-INDEX(Tbl_SatFat,Y204))/S204),"")</f>
        <v/>
      </c>
      <c r="AO204" s="39" t="str">
        <f aca="false">IF($P204=1,IF(Z204=0,"",(T204-INDEX(Tbl_Sugar,Z204))/T204),"")</f>
        <v/>
      </c>
      <c r="AP204" s="39" t="str">
        <f aca="false">IF($P204=1,IF(AA204=0,"",(U204-INDEX(Tbl_Sodium,AA204))/U204),"")</f>
        <v/>
      </c>
      <c r="AQ204" s="38" t="str">
        <f aca="false">IF($P204=1,IF(COUNT(AM204:AP204)=0,"",INDEX($AM$12:$AP$12,MATCH(MIN(AM204:AP204),AM204:AP204,0))&amp;": cut "&amp;TEXT(MIN(AM204:AP204),"0.0%")),"")</f>
        <v/>
      </c>
    </row>
    <row r="205" customFormat="false" ht="15" hidden="false" customHeight="false" outlineLevel="0" collapsed="false">
      <c r="A205" s="27"/>
      <c r="B205" s="27"/>
      <c r="C205" s="28" t="s">
        <v>90</v>
      </c>
      <c r="D205" s="28" t="s">
        <v>91</v>
      </c>
      <c r="E205" s="29" t="n">
        <v>1</v>
      </c>
      <c r="F205" s="30"/>
      <c r="G205" s="28" t="s">
        <v>92</v>
      </c>
      <c r="H205" s="31"/>
      <c r="I205" s="31"/>
      <c r="J205" s="29"/>
      <c r="K205" s="28" t="s">
        <v>93</v>
      </c>
      <c r="L205" s="32"/>
      <c r="M205" s="31"/>
      <c r="N205" s="28" t="s">
        <v>94</v>
      </c>
      <c r="O205" s="31"/>
      <c r="P205" s="33" t="n">
        <f aca="false">IF(AND(A205&lt;&gt;"",COUNT(F205,H205,I205,J205)=4),1,0)</f>
        <v>0</v>
      </c>
      <c r="Q205" s="34" t="str">
        <f aca="false">IF($P205=1,IF(D205="100ml",1/IF(N(E205)&gt;0,E205,1),1),"")</f>
        <v/>
      </c>
      <c r="R205" s="35" t="str">
        <f aca="false">IF($P205=1,ROUND(IF(G205="kcal",F205*KCAL_KJ,F205)*Q205,9),"")</f>
        <v/>
      </c>
      <c r="S205" s="36" t="str">
        <f aca="false">IF($P205=1,ROUND(H205*Q205,9),"")</f>
        <v/>
      </c>
      <c r="T205" s="36" t="str">
        <f aca="false">IF($P205=1,ROUND(I205*Q205,9),"")</f>
        <v/>
      </c>
      <c r="U205" s="35" t="str">
        <f aca="false">IF($P205=1,ROUND(IF(K205="mg sodium",J205,J205*SALT_NA)*Q205,9),"")</f>
        <v/>
      </c>
      <c r="V205" s="36" t="str">
        <f aca="false">IF($P205=1,ROUND(N(M205)*Q205,9),"")</f>
        <v/>
      </c>
      <c r="W205" s="36" t="str">
        <f aca="false">IF($P205=1,ROUND(N(O205)*Q205,9),"")</f>
        <v/>
      </c>
      <c r="X205" s="33" t="str">
        <f aca="false">IF($P205=1,COUNTIF(Tbl_Energy,"&lt;"&amp;R205),"")</f>
        <v/>
      </c>
      <c r="Y205" s="33" t="str">
        <f aca="false">IF($P205=1,COUNTIF(Tbl_SatFat,"&lt;"&amp;S205),"")</f>
        <v/>
      </c>
      <c r="Z205" s="33" t="str">
        <f aca="false">IF($P205=1,COUNTIF(Tbl_Sugar,"&lt;"&amp;T205),"")</f>
        <v/>
      </c>
      <c r="AA205" s="33" t="str">
        <f aca="false">IF($P205=1,COUNTIF(Tbl_Sodium,"&lt;"&amp;U205),"")</f>
        <v/>
      </c>
      <c r="AB205" s="33" t="str">
        <f aca="false">IF($P205=1,X205+Y205+Z205+AA205,"")</f>
        <v/>
      </c>
      <c r="AC205" s="33" t="str">
        <f aca="false">IF($P205=1,IF(N(L205)&gt;80,5,IF(N(L205)&gt;60,2,IF(N(L205)&gt;40,1,0))),"")</f>
        <v/>
      </c>
      <c r="AD205" s="33" t="str">
        <f aca="false">IF($P205=1,IF(N205="NSP",COUNTIF(Tbl_NSP,"&lt;"&amp;V205),COUNTIF(Tbl_AOAC,"&lt;"&amp;V205)),"")</f>
        <v/>
      </c>
      <c r="AE205" s="33" t="str">
        <f aca="false">IF($P205=1,COUNTIF(Tbl_Protein,"&lt;"&amp;W205),"")</f>
        <v/>
      </c>
      <c r="AF205" s="33" t="str">
        <f aca="false">IF($P205=1,IF(AND(AB205&gt;=Protein_Cap,AC205&lt;FVN_Max),"No","Yes"),"")</f>
        <v/>
      </c>
      <c r="AG205" s="33" t="str">
        <f aca="false">IF($P205=1,AB205-AC205-AD205-IF(AF205="Yes",AE205,0),"")</f>
        <v/>
      </c>
      <c r="AH205" s="33" t="str">
        <f aca="false">IF($P205=1,IF(C205="Drink",Thr_Drink,Thr_Food),"")</f>
        <v/>
      </c>
      <c r="AI205" s="37" t="str">
        <f aca="false">IF($P205=1,IF(AG205&gt;=AH205,"HFSS","Not HFSS"),"")</f>
        <v/>
      </c>
      <c r="AJ205" s="33" t="str">
        <f aca="false">IF($P205=1,IF(AI205="HFSS",AG205-AH205+1,""),"")</f>
        <v/>
      </c>
      <c r="AK205" s="37" t="str">
        <f aca="false">IF($P205=1,IF(AI205="Not HFSS",AH205-1-AG205,""),"")</f>
        <v/>
      </c>
      <c r="AL205" s="38" t="str">
        <f aca="false">IF($P205=1,IF(AND(AF205="No",AB205&lt;=Protein_Cap+1,AE205&gt;0),"Yes: lose "&amp;(AB205-Protein_Cap+1)&amp;" A point"&amp;IF(AB205-Protein_Cap+1&gt;1,"s",""),""),"")</f>
        <v/>
      </c>
      <c r="AM205" s="39" t="str">
        <f aca="false">IF($P205=1,IF(X205=0,"",(R205-INDEX(Tbl_Energy,X205))/R205),"")</f>
        <v/>
      </c>
      <c r="AN205" s="39" t="str">
        <f aca="false">IF($P205=1,IF(Y205=0,"",(S205-INDEX(Tbl_SatFat,Y205))/S205),"")</f>
        <v/>
      </c>
      <c r="AO205" s="39" t="str">
        <f aca="false">IF($P205=1,IF(Z205=0,"",(T205-INDEX(Tbl_Sugar,Z205))/T205),"")</f>
        <v/>
      </c>
      <c r="AP205" s="39" t="str">
        <f aca="false">IF($P205=1,IF(AA205=0,"",(U205-INDEX(Tbl_Sodium,AA205))/U205),"")</f>
        <v/>
      </c>
      <c r="AQ205" s="38" t="str">
        <f aca="false">IF($P205=1,IF(COUNT(AM205:AP205)=0,"",INDEX($AM$12:$AP$12,MATCH(MIN(AM205:AP205),AM205:AP205,0))&amp;": cut "&amp;TEXT(MIN(AM205:AP205),"0.0%")),"")</f>
        <v/>
      </c>
    </row>
    <row r="206" customFormat="false" ht="15" hidden="false" customHeight="false" outlineLevel="0" collapsed="false">
      <c r="A206" s="27"/>
      <c r="B206" s="27"/>
      <c r="C206" s="28" t="s">
        <v>90</v>
      </c>
      <c r="D206" s="28" t="s">
        <v>91</v>
      </c>
      <c r="E206" s="29" t="n">
        <v>1</v>
      </c>
      <c r="F206" s="30"/>
      <c r="G206" s="28" t="s">
        <v>92</v>
      </c>
      <c r="H206" s="31"/>
      <c r="I206" s="31"/>
      <c r="J206" s="29"/>
      <c r="K206" s="28" t="s">
        <v>93</v>
      </c>
      <c r="L206" s="32"/>
      <c r="M206" s="31"/>
      <c r="N206" s="28" t="s">
        <v>94</v>
      </c>
      <c r="O206" s="31"/>
      <c r="P206" s="33" t="n">
        <f aca="false">IF(AND(A206&lt;&gt;"",COUNT(F206,H206,I206,J206)=4),1,0)</f>
        <v>0</v>
      </c>
      <c r="Q206" s="34" t="str">
        <f aca="false">IF($P206=1,IF(D206="100ml",1/IF(N(E206)&gt;0,E206,1),1),"")</f>
        <v/>
      </c>
      <c r="R206" s="35" t="str">
        <f aca="false">IF($P206=1,ROUND(IF(G206="kcal",F206*KCAL_KJ,F206)*Q206,9),"")</f>
        <v/>
      </c>
      <c r="S206" s="36" t="str">
        <f aca="false">IF($P206=1,ROUND(H206*Q206,9),"")</f>
        <v/>
      </c>
      <c r="T206" s="36" t="str">
        <f aca="false">IF($P206=1,ROUND(I206*Q206,9),"")</f>
        <v/>
      </c>
      <c r="U206" s="35" t="str">
        <f aca="false">IF($P206=1,ROUND(IF(K206="mg sodium",J206,J206*SALT_NA)*Q206,9),"")</f>
        <v/>
      </c>
      <c r="V206" s="36" t="str">
        <f aca="false">IF($P206=1,ROUND(N(M206)*Q206,9),"")</f>
        <v/>
      </c>
      <c r="W206" s="36" t="str">
        <f aca="false">IF($P206=1,ROUND(N(O206)*Q206,9),"")</f>
        <v/>
      </c>
      <c r="X206" s="33" t="str">
        <f aca="false">IF($P206=1,COUNTIF(Tbl_Energy,"&lt;"&amp;R206),"")</f>
        <v/>
      </c>
      <c r="Y206" s="33" t="str">
        <f aca="false">IF($P206=1,COUNTIF(Tbl_SatFat,"&lt;"&amp;S206),"")</f>
        <v/>
      </c>
      <c r="Z206" s="33" t="str">
        <f aca="false">IF($P206=1,COUNTIF(Tbl_Sugar,"&lt;"&amp;T206),"")</f>
        <v/>
      </c>
      <c r="AA206" s="33" t="str">
        <f aca="false">IF($P206=1,COUNTIF(Tbl_Sodium,"&lt;"&amp;U206),"")</f>
        <v/>
      </c>
      <c r="AB206" s="33" t="str">
        <f aca="false">IF($P206=1,X206+Y206+Z206+AA206,"")</f>
        <v/>
      </c>
      <c r="AC206" s="33" t="str">
        <f aca="false">IF($P206=1,IF(N(L206)&gt;80,5,IF(N(L206)&gt;60,2,IF(N(L206)&gt;40,1,0))),"")</f>
        <v/>
      </c>
      <c r="AD206" s="33" t="str">
        <f aca="false">IF($P206=1,IF(N206="NSP",COUNTIF(Tbl_NSP,"&lt;"&amp;V206),COUNTIF(Tbl_AOAC,"&lt;"&amp;V206)),"")</f>
        <v/>
      </c>
      <c r="AE206" s="33" t="str">
        <f aca="false">IF($P206=1,COUNTIF(Tbl_Protein,"&lt;"&amp;W206),"")</f>
        <v/>
      </c>
      <c r="AF206" s="33" t="str">
        <f aca="false">IF($P206=1,IF(AND(AB206&gt;=Protein_Cap,AC206&lt;FVN_Max),"No","Yes"),"")</f>
        <v/>
      </c>
      <c r="AG206" s="33" t="str">
        <f aca="false">IF($P206=1,AB206-AC206-AD206-IF(AF206="Yes",AE206,0),"")</f>
        <v/>
      </c>
      <c r="AH206" s="33" t="str">
        <f aca="false">IF($P206=1,IF(C206="Drink",Thr_Drink,Thr_Food),"")</f>
        <v/>
      </c>
      <c r="AI206" s="37" t="str">
        <f aca="false">IF($P206=1,IF(AG206&gt;=AH206,"HFSS","Not HFSS"),"")</f>
        <v/>
      </c>
      <c r="AJ206" s="33" t="str">
        <f aca="false">IF($P206=1,IF(AI206="HFSS",AG206-AH206+1,""),"")</f>
        <v/>
      </c>
      <c r="AK206" s="37" t="str">
        <f aca="false">IF($P206=1,IF(AI206="Not HFSS",AH206-1-AG206,""),"")</f>
        <v/>
      </c>
      <c r="AL206" s="38" t="str">
        <f aca="false">IF($P206=1,IF(AND(AF206="No",AB206&lt;=Protein_Cap+1,AE206&gt;0),"Yes: lose "&amp;(AB206-Protein_Cap+1)&amp;" A point"&amp;IF(AB206-Protein_Cap+1&gt;1,"s",""),""),"")</f>
        <v/>
      </c>
      <c r="AM206" s="39" t="str">
        <f aca="false">IF($P206=1,IF(X206=0,"",(R206-INDEX(Tbl_Energy,X206))/R206),"")</f>
        <v/>
      </c>
      <c r="AN206" s="39" t="str">
        <f aca="false">IF($P206=1,IF(Y206=0,"",(S206-INDEX(Tbl_SatFat,Y206))/S206),"")</f>
        <v/>
      </c>
      <c r="AO206" s="39" t="str">
        <f aca="false">IF($P206=1,IF(Z206=0,"",(T206-INDEX(Tbl_Sugar,Z206))/T206),"")</f>
        <v/>
      </c>
      <c r="AP206" s="39" t="str">
        <f aca="false">IF($P206=1,IF(AA206=0,"",(U206-INDEX(Tbl_Sodium,AA206))/U206),"")</f>
        <v/>
      </c>
      <c r="AQ206" s="38" t="str">
        <f aca="false">IF($P206=1,IF(COUNT(AM206:AP206)=0,"",INDEX($AM$12:$AP$12,MATCH(MIN(AM206:AP206),AM206:AP206,0))&amp;": cut "&amp;TEXT(MIN(AM206:AP206),"0.0%")),"")</f>
        <v/>
      </c>
    </row>
    <row r="207" customFormat="false" ht="15" hidden="false" customHeight="false" outlineLevel="0" collapsed="false">
      <c r="A207" s="27"/>
      <c r="B207" s="27"/>
      <c r="C207" s="28" t="s">
        <v>90</v>
      </c>
      <c r="D207" s="28" t="s">
        <v>91</v>
      </c>
      <c r="E207" s="29" t="n">
        <v>1</v>
      </c>
      <c r="F207" s="30"/>
      <c r="G207" s="28" t="s">
        <v>92</v>
      </c>
      <c r="H207" s="31"/>
      <c r="I207" s="31"/>
      <c r="J207" s="29"/>
      <c r="K207" s="28" t="s">
        <v>93</v>
      </c>
      <c r="L207" s="32"/>
      <c r="M207" s="31"/>
      <c r="N207" s="28" t="s">
        <v>94</v>
      </c>
      <c r="O207" s="31"/>
      <c r="P207" s="33" t="n">
        <f aca="false">IF(AND(A207&lt;&gt;"",COUNT(F207,H207,I207,J207)=4),1,0)</f>
        <v>0</v>
      </c>
      <c r="Q207" s="34" t="str">
        <f aca="false">IF($P207=1,IF(D207="100ml",1/IF(N(E207)&gt;0,E207,1),1),"")</f>
        <v/>
      </c>
      <c r="R207" s="35" t="str">
        <f aca="false">IF($P207=1,ROUND(IF(G207="kcal",F207*KCAL_KJ,F207)*Q207,9),"")</f>
        <v/>
      </c>
      <c r="S207" s="36" t="str">
        <f aca="false">IF($P207=1,ROUND(H207*Q207,9),"")</f>
        <v/>
      </c>
      <c r="T207" s="36" t="str">
        <f aca="false">IF($P207=1,ROUND(I207*Q207,9),"")</f>
        <v/>
      </c>
      <c r="U207" s="35" t="str">
        <f aca="false">IF($P207=1,ROUND(IF(K207="mg sodium",J207,J207*SALT_NA)*Q207,9),"")</f>
        <v/>
      </c>
      <c r="V207" s="36" t="str">
        <f aca="false">IF($P207=1,ROUND(N(M207)*Q207,9),"")</f>
        <v/>
      </c>
      <c r="W207" s="36" t="str">
        <f aca="false">IF($P207=1,ROUND(N(O207)*Q207,9),"")</f>
        <v/>
      </c>
      <c r="X207" s="33" t="str">
        <f aca="false">IF($P207=1,COUNTIF(Tbl_Energy,"&lt;"&amp;R207),"")</f>
        <v/>
      </c>
      <c r="Y207" s="33" t="str">
        <f aca="false">IF($P207=1,COUNTIF(Tbl_SatFat,"&lt;"&amp;S207),"")</f>
        <v/>
      </c>
      <c r="Z207" s="33" t="str">
        <f aca="false">IF($P207=1,COUNTIF(Tbl_Sugar,"&lt;"&amp;T207),"")</f>
        <v/>
      </c>
      <c r="AA207" s="33" t="str">
        <f aca="false">IF($P207=1,COUNTIF(Tbl_Sodium,"&lt;"&amp;U207),"")</f>
        <v/>
      </c>
      <c r="AB207" s="33" t="str">
        <f aca="false">IF($P207=1,X207+Y207+Z207+AA207,"")</f>
        <v/>
      </c>
      <c r="AC207" s="33" t="str">
        <f aca="false">IF($P207=1,IF(N(L207)&gt;80,5,IF(N(L207)&gt;60,2,IF(N(L207)&gt;40,1,0))),"")</f>
        <v/>
      </c>
      <c r="AD207" s="33" t="str">
        <f aca="false">IF($P207=1,IF(N207="NSP",COUNTIF(Tbl_NSP,"&lt;"&amp;V207),COUNTIF(Tbl_AOAC,"&lt;"&amp;V207)),"")</f>
        <v/>
      </c>
      <c r="AE207" s="33" t="str">
        <f aca="false">IF($P207=1,COUNTIF(Tbl_Protein,"&lt;"&amp;W207),"")</f>
        <v/>
      </c>
      <c r="AF207" s="33" t="str">
        <f aca="false">IF($P207=1,IF(AND(AB207&gt;=Protein_Cap,AC207&lt;FVN_Max),"No","Yes"),"")</f>
        <v/>
      </c>
      <c r="AG207" s="33" t="str">
        <f aca="false">IF($P207=1,AB207-AC207-AD207-IF(AF207="Yes",AE207,0),"")</f>
        <v/>
      </c>
      <c r="AH207" s="33" t="str">
        <f aca="false">IF($P207=1,IF(C207="Drink",Thr_Drink,Thr_Food),"")</f>
        <v/>
      </c>
      <c r="AI207" s="37" t="str">
        <f aca="false">IF($P207=1,IF(AG207&gt;=AH207,"HFSS","Not HFSS"),"")</f>
        <v/>
      </c>
      <c r="AJ207" s="33" t="str">
        <f aca="false">IF($P207=1,IF(AI207="HFSS",AG207-AH207+1,""),"")</f>
        <v/>
      </c>
      <c r="AK207" s="37" t="str">
        <f aca="false">IF($P207=1,IF(AI207="Not HFSS",AH207-1-AG207,""),"")</f>
        <v/>
      </c>
      <c r="AL207" s="38" t="str">
        <f aca="false">IF($P207=1,IF(AND(AF207="No",AB207&lt;=Protein_Cap+1,AE207&gt;0),"Yes: lose "&amp;(AB207-Protein_Cap+1)&amp;" A point"&amp;IF(AB207-Protein_Cap+1&gt;1,"s",""),""),"")</f>
        <v/>
      </c>
      <c r="AM207" s="39" t="str">
        <f aca="false">IF($P207=1,IF(X207=0,"",(R207-INDEX(Tbl_Energy,X207))/R207),"")</f>
        <v/>
      </c>
      <c r="AN207" s="39" t="str">
        <f aca="false">IF($P207=1,IF(Y207=0,"",(S207-INDEX(Tbl_SatFat,Y207))/S207),"")</f>
        <v/>
      </c>
      <c r="AO207" s="39" t="str">
        <f aca="false">IF($P207=1,IF(Z207=0,"",(T207-INDEX(Tbl_Sugar,Z207))/T207),"")</f>
        <v/>
      </c>
      <c r="AP207" s="39" t="str">
        <f aca="false">IF($P207=1,IF(AA207=0,"",(U207-INDEX(Tbl_Sodium,AA207))/U207),"")</f>
        <v/>
      </c>
      <c r="AQ207" s="38" t="str">
        <f aca="false">IF($P207=1,IF(COUNT(AM207:AP207)=0,"",INDEX($AM$12:$AP$12,MATCH(MIN(AM207:AP207),AM207:AP207,0))&amp;": cut "&amp;TEXT(MIN(AM207:AP207),"0.0%")),"")</f>
        <v/>
      </c>
    </row>
    <row r="208" customFormat="false" ht="15" hidden="false" customHeight="false" outlineLevel="0" collapsed="false">
      <c r="A208" s="27"/>
      <c r="B208" s="27"/>
      <c r="C208" s="28" t="s">
        <v>90</v>
      </c>
      <c r="D208" s="28" t="s">
        <v>91</v>
      </c>
      <c r="E208" s="29" t="n">
        <v>1</v>
      </c>
      <c r="F208" s="30"/>
      <c r="G208" s="28" t="s">
        <v>92</v>
      </c>
      <c r="H208" s="31"/>
      <c r="I208" s="31"/>
      <c r="J208" s="29"/>
      <c r="K208" s="28" t="s">
        <v>93</v>
      </c>
      <c r="L208" s="32"/>
      <c r="M208" s="31"/>
      <c r="N208" s="28" t="s">
        <v>94</v>
      </c>
      <c r="O208" s="31"/>
      <c r="P208" s="33" t="n">
        <f aca="false">IF(AND(A208&lt;&gt;"",COUNT(F208,H208,I208,J208)=4),1,0)</f>
        <v>0</v>
      </c>
      <c r="Q208" s="34" t="str">
        <f aca="false">IF($P208=1,IF(D208="100ml",1/IF(N(E208)&gt;0,E208,1),1),"")</f>
        <v/>
      </c>
      <c r="R208" s="35" t="str">
        <f aca="false">IF($P208=1,ROUND(IF(G208="kcal",F208*KCAL_KJ,F208)*Q208,9),"")</f>
        <v/>
      </c>
      <c r="S208" s="36" t="str">
        <f aca="false">IF($P208=1,ROUND(H208*Q208,9),"")</f>
        <v/>
      </c>
      <c r="T208" s="36" t="str">
        <f aca="false">IF($P208=1,ROUND(I208*Q208,9),"")</f>
        <v/>
      </c>
      <c r="U208" s="35" t="str">
        <f aca="false">IF($P208=1,ROUND(IF(K208="mg sodium",J208,J208*SALT_NA)*Q208,9),"")</f>
        <v/>
      </c>
      <c r="V208" s="36" t="str">
        <f aca="false">IF($P208=1,ROUND(N(M208)*Q208,9),"")</f>
        <v/>
      </c>
      <c r="W208" s="36" t="str">
        <f aca="false">IF($P208=1,ROUND(N(O208)*Q208,9),"")</f>
        <v/>
      </c>
      <c r="X208" s="33" t="str">
        <f aca="false">IF($P208=1,COUNTIF(Tbl_Energy,"&lt;"&amp;R208),"")</f>
        <v/>
      </c>
      <c r="Y208" s="33" t="str">
        <f aca="false">IF($P208=1,COUNTIF(Tbl_SatFat,"&lt;"&amp;S208),"")</f>
        <v/>
      </c>
      <c r="Z208" s="33" t="str">
        <f aca="false">IF($P208=1,COUNTIF(Tbl_Sugar,"&lt;"&amp;T208),"")</f>
        <v/>
      </c>
      <c r="AA208" s="33" t="str">
        <f aca="false">IF($P208=1,COUNTIF(Tbl_Sodium,"&lt;"&amp;U208),"")</f>
        <v/>
      </c>
      <c r="AB208" s="33" t="str">
        <f aca="false">IF($P208=1,X208+Y208+Z208+AA208,"")</f>
        <v/>
      </c>
      <c r="AC208" s="33" t="str">
        <f aca="false">IF($P208=1,IF(N(L208)&gt;80,5,IF(N(L208)&gt;60,2,IF(N(L208)&gt;40,1,0))),"")</f>
        <v/>
      </c>
      <c r="AD208" s="33" t="str">
        <f aca="false">IF($P208=1,IF(N208="NSP",COUNTIF(Tbl_NSP,"&lt;"&amp;V208),COUNTIF(Tbl_AOAC,"&lt;"&amp;V208)),"")</f>
        <v/>
      </c>
      <c r="AE208" s="33" t="str">
        <f aca="false">IF($P208=1,COUNTIF(Tbl_Protein,"&lt;"&amp;W208),"")</f>
        <v/>
      </c>
      <c r="AF208" s="33" t="str">
        <f aca="false">IF($P208=1,IF(AND(AB208&gt;=Protein_Cap,AC208&lt;FVN_Max),"No","Yes"),"")</f>
        <v/>
      </c>
      <c r="AG208" s="33" t="str">
        <f aca="false">IF($P208=1,AB208-AC208-AD208-IF(AF208="Yes",AE208,0),"")</f>
        <v/>
      </c>
      <c r="AH208" s="33" t="str">
        <f aca="false">IF($P208=1,IF(C208="Drink",Thr_Drink,Thr_Food),"")</f>
        <v/>
      </c>
      <c r="AI208" s="37" t="str">
        <f aca="false">IF($P208=1,IF(AG208&gt;=AH208,"HFSS","Not HFSS"),"")</f>
        <v/>
      </c>
      <c r="AJ208" s="33" t="str">
        <f aca="false">IF($P208=1,IF(AI208="HFSS",AG208-AH208+1,""),"")</f>
        <v/>
      </c>
      <c r="AK208" s="37" t="str">
        <f aca="false">IF($P208=1,IF(AI208="Not HFSS",AH208-1-AG208,""),"")</f>
        <v/>
      </c>
      <c r="AL208" s="38" t="str">
        <f aca="false">IF($P208=1,IF(AND(AF208="No",AB208&lt;=Protein_Cap+1,AE208&gt;0),"Yes: lose "&amp;(AB208-Protein_Cap+1)&amp;" A point"&amp;IF(AB208-Protein_Cap+1&gt;1,"s",""),""),"")</f>
        <v/>
      </c>
      <c r="AM208" s="39" t="str">
        <f aca="false">IF($P208=1,IF(X208=0,"",(R208-INDEX(Tbl_Energy,X208))/R208),"")</f>
        <v/>
      </c>
      <c r="AN208" s="39" t="str">
        <f aca="false">IF($P208=1,IF(Y208=0,"",(S208-INDEX(Tbl_SatFat,Y208))/S208),"")</f>
        <v/>
      </c>
      <c r="AO208" s="39" t="str">
        <f aca="false">IF($P208=1,IF(Z208=0,"",(T208-INDEX(Tbl_Sugar,Z208))/T208),"")</f>
        <v/>
      </c>
      <c r="AP208" s="39" t="str">
        <f aca="false">IF($P208=1,IF(AA208=0,"",(U208-INDEX(Tbl_Sodium,AA208))/U208),"")</f>
        <v/>
      </c>
      <c r="AQ208" s="38" t="str">
        <f aca="false">IF($P208=1,IF(COUNT(AM208:AP208)=0,"",INDEX($AM$12:$AP$12,MATCH(MIN(AM208:AP208),AM208:AP208,0))&amp;": cut "&amp;TEXT(MIN(AM208:AP208),"0.0%")),"")</f>
        <v/>
      </c>
    </row>
    <row r="209" customFormat="false" ht="15" hidden="false" customHeight="false" outlineLevel="0" collapsed="false">
      <c r="A209" s="27"/>
      <c r="B209" s="27"/>
      <c r="C209" s="28" t="s">
        <v>90</v>
      </c>
      <c r="D209" s="28" t="s">
        <v>91</v>
      </c>
      <c r="E209" s="29" t="n">
        <v>1</v>
      </c>
      <c r="F209" s="30"/>
      <c r="G209" s="28" t="s">
        <v>92</v>
      </c>
      <c r="H209" s="31"/>
      <c r="I209" s="31"/>
      <c r="J209" s="29"/>
      <c r="K209" s="28" t="s">
        <v>93</v>
      </c>
      <c r="L209" s="32"/>
      <c r="M209" s="31"/>
      <c r="N209" s="28" t="s">
        <v>94</v>
      </c>
      <c r="O209" s="31"/>
      <c r="P209" s="33" t="n">
        <f aca="false">IF(AND(A209&lt;&gt;"",COUNT(F209,H209,I209,J209)=4),1,0)</f>
        <v>0</v>
      </c>
      <c r="Q209" s="34" t="str">
        <f aca="false">IF($P209=1,IF(D209="100ml",1/IF(N(E209)&gt;0,E209,1),1),"")</f>
        <v/>
      </c>
      <c r="R209" s="35" t="str">
        <f aca="false">IF($P209=1,ROUND(IF(G209="kcal",F209*KCAL_KJ,F209)*Q209,9),"")</f>
        <v/>
      </c>
      <c r="S209" s="36" t="str">
        <f aca="false">IF($P209=1,ROUND(H209*Q209,9),"")</f>
        <v/>
      </c>
      <c r="T209" s="36" t="str">
        <f aca="false">IF($P209=1,ROUND(I209*Q209,9),"")</f>
        <v/>
      </c>
      <c r="U209" s="35" t="str">
        <f aca="false">IF($P209=1,ROUND(IF(K209="mg sodium",J209,J209*SALT_NA)*Q209,9),"")</f>
        <v/>
      </c>
      <c r="V209" s="36" t="str">
        <f aca="false">IF($P209=1,ROUND(N(M209)*Q209,9),"")</f>
        <v/>
      </c>
      <c r="W209" s="36" t="str">
        <f aca="false">IF($P209=1,ROUND(N(O209)*Q209,9),"")</f>
        <v/>
      </c>
      <c r="X209" s="33" t="str">
        <f aca="false">IF($P209=1,COUNTIF(Tbl_Energy,"&lt;"&amp;R209),"")</f>
        <v/>
      </c>
      <c r="Y209" s="33" t="str">
        <f aca="false">IF($P209=1,COUNTIF(Tbl_SatFat,"&lt;"&amp;S209),"")</f>
        <v/>
      </c>
      <c r="Z209" s="33" t="str">
        <f aca="false">IF($P209=1,COUNTIF(Tbl_Sugar,"&lt;"&amp;T209),"")</f>
        <v/>
      </c>
      <c r="AA209" s="33" t="str">
        <f aca="false">IF($P209=1,COUNTIF(Tbl_Sodium,"&lt;"&amp;U209),"")</f>
        <v/>
      </c>
      <c r="AB209" s="33" t="str">
        <f aca="false">IF($P209=1,X209+Y209+Z209+AA209,"")</f>
        <v/>
      </c>
      <c r="AC209" s="33" t="str">
        <f aca="false">IF($P209=1,IF(N(L209)&gt;80,5,IF(N(L209)&gt;60,2,IF(N(L209)&gt;40,1,0))),"")</f>
        <v/>
      </c>
      <c r="AD209" s="33" t="str">
        <f aca="false">IF($P209=1,IF(N209="NSP",COUNTIF(Tbl_NSP,"&lt;"&amp;V209),COUNTIF(Tbl_AOAC,"&lt;"&amp;V209)),"")</f>
        <v/>
      </c>
      <c r="AE209" s="33" t="str">
        <f aca="false">IF($P209=1,COUNTIF(Tbl_Protein,"&lt;"&amp;W209),"")</f>
        <v/>
      </c>
      <c r="AF209" s="33" t="str">
        <f aca="false">IF($P209=1,IF(AND(AB209&gt;=Protein_Cap,AC209&lt;FVN_Max),"No","Yes"),"")</f>
        <v/>
      </c>
      <c r="AG209" s="33" t="str">
        <f aca="false">IF($P209=1,AB209-AC209-AD209-IF(AF209="Yes",AE209,0),"")</f>
        <v/>
      </c>
      <c r="AH209" s="33" t="str">
        <f aca="false">IF($P209=1,IF(C209="Drink",Thr_Drink,Thr_Food),"")</f>
        <v/>
      </c>
      <c r="AI209" s="37" t="str">
        <f aca="false">IF($P209=1,IF(AG209&gt;=AH209,"HFSS","Not HFSS"),"")</f>
        <v/>
      </c>
      <c r="AJ209" s="33" t="str">
        <f aca="false">IF($P209=1,IF(AI209="HFSS",AG209-AH209+1,""),"")</f>
        <v/>
      </c>
      <c r="AK209" s="37" t="str">
        <f aca="false">IF($P209=1,IF(AI209="Not HFSS",AH209-1-AG209,""),"")</f>
        <v/>
      </c>
      <c r="AL209" s="38" t="str">
        <f aca="false">IF($P209=1,IF(AND(AF209="No",AB209&lt;=Protein_Cap+1,AE209&gt;0),"Yes: lose "&amp;(AB209-Protein_Cap+1)&amp;" A point"&amp;IF(AB209-Protein_Cap+1&gt;1,"s",""),""),"")</f>
        <v/>
      </c>
      <c r="AM209" s="39" t="str">
        <f aca="false">IF($P209=1,IF(X209=0,"",(R209-INDEX(Tbl_Energy,X209))/R209),"")</f>
        <v/>
      </c>
      <c r="AN209" s="39" t="str">
        <f aca="false">IF($P209=1,IF(Y209=0,"",(S209-INDEX(Tbl_SatFat,Y209))/S209),"")</f>
        <v/>
      </c>
      <c r="AO209" s="39" t="str">
        <f aca="false">IF($P209=1,IF(Z209=0,"",(T209-INDEX(Tbl_Sugar,Z209))/T209),"")</f>
        <v/>
      </c>
      <c r="AP209" s="39" t="str">
        <f aca="false">IF($P209=1,IF(AA209=0,"",(U209-INDEX(Tbl_Sodium,AA209))/U209),"")</f>
        <v/>
      </c>
      <c r="AQ209" s="38" t="str">
        <f aca="false">IF($P209=1,IF(COUNT(AM209:AP209)=0,"",INDEX($AM$12:$AP$12,MATCH(MIN(AM209:AP209),AM209:AP209,0))&amp;": cut "&amp;TEXT(MIN(AM209:AP209),"0.0%")),"")</f>
        <v/>
      </c>
    </row>
    <row r="210" customFormat="false" ht="15" hidden="false" customHeight="false" outlineLevel="0" collapsed="false">
      <c r="A210" s="27"/>
      <c r="B210" s="27"/>
      <c r="C210" s="28" t="s">
        <v>90</v>
      </c>
      <c r="D210" s="28" t="s">
        <v>91</v>
      </c>
      <c r="E210" s="29" t="n">
        <v>1</v>
      </c>
      <c r="F210" s="30"/>
      <c r="G210" s="28" t="s">
        <v>92</v>
      </c>
      <c r="H210" s="31"/>
      <c r="I210" s="31"/>
      <c r="J210" s="29"/>
      <c r="K210" s="28" t="s">
        <v>93</v>
      </c>
      <c r="L210" s="32"/>
      <c r="M210" s="31"/>
      <c r="N210" s="28" t="s">
        <v>94</v>
      </c>
      <c r="O210" s="31"/>
      <c r="P210" s="33" t="n">
        <f aca="false">IF(AND(A210&lt;&gt;"",COUNT(F210,H210,I210,J210)=4),1,0)</f>
        <v>0</v>
      </c>
      <c r="Q210" s="34" t="str">
        <f aca="false">IF($P210=1,IF(D210="100ml",1/IF(N(E210)&gt;0,E210,1),1),"")</f>
        <v/>
      </c>
      <c r="R210" s="35" t="str">
        <f aca="false">IF($P210=1,ROUND(IF(G210="kcal",F210*KCAL_KJ,F210)*Q210,9),"")</f>
        <v/>
      </c>
      <c r="S210" s="36" t="str">
        <f aca="false">IF($P210=1,ROUND(H210*Q210,9),"")</f>
        <v/>
      </c>
      <c r="T210" s="36" t="str">
        <f aca="false">IF($P210=1,ROUND(I210*Q210,9),"")</f>
        <v/>
      </c>
      <c r="U210" s="35" t="str">
        <f aca="false">IF($P210=1,ROUND(IF(K210="mg sodium",J210,J210*SALT_NA)*Q210,9),"")</f>
        <v/>
      </c>
      <c r="V210" s="36" t="str">
        <f aca="false">IF($P210=1,ROUND(N(M210)*Q210,9),"")</f>
        <v/>
      </c>
      <c r="W210" s="36" t="str">
        <f aca="false">IF($P210=1,ROUND(N(O210)*Q210,9),"")</f>
        <v/>
      </c>
      <c r="X210" s="33" t="str">
        <f aca="false">IF($P210=1,COUNTIF(Tbl_Energy,"&lt;"&amp;R210),"")</f>
        <v/>
      </c>
      <c r="Y210" s="33" t="str">
        <f aca="false">IF($P210=1,COUNTIF(Tbl_SatFat,"&lt;"&amp;S210),"")</f>
        <v/>
      </c>
      <c r="Z210" s="33" t="str">
        <f aca="false">IF($P210=1,COUNTIF(Tbl_Sugar,"&lt;"&amp;T210),"")</f>
        <v/>
      </c>
      <c r="AA210" s="33" t="str">
        <f aca="false">IF($P210=1,COUNTIF(Tbl_Sodium,"&lt;"&amp;U210),"")</f>
        <v/>
      </c>
      <c r="AB210" s="33" t="str">
        <f aca="false">IF($P210=1,X210+Y210+Z210+AA210,"")</f>
        <v/>
      </c>
      <c r="AC210" s="33" t="str">
        <f aca="false">IF($P210=1,IF(N(L210)&gt;80,5,IF(N(L210)&gt;60,2,IF(N(L210)&gt;40,1,0))),"")</f>
        <v/>
      </c>
      <c r="AD210" s="33" t="str">
        <f aca="false">IF($P210=1,IF(N210="NSP",COUNTIF(Tbl_NSP,"&lt;"&amp;V210),COUNTIF(Tbl_AOAC,"&lt;"&amp;V210)),"")</f>
        <v/>
      </c>
      <c r="AE210" s="33" t="str">
        <f aca="false">IF($P210=1,COUNTIF(Tbl_Protein,"&lt;"&amp;W210),"")</f>
        <v/>
      </c>
      <c r="AF210" s="33" t="str">
        <f aca="false">IF($P210=1,IF(AND(AB210&gt;=Protein_Cap,AC210&lt;FVN_Max),"No","Yes"),"")</f>
        <v/>
      </c>
      <c r="AG210" s="33" t="str">
        <f aca="false">IF($P210=1,AB210-AC210-AD210-IF(AF210="Yes",AE210,0),"")</f>
        <v/>
      </c>
      <c r="AH210" s="33" t="str">
        <f aca="false">IF($P210=1,IF(C210="Drink",Thr_Drink,Thr_Food),"")</f>
        <v/>
      </c>
      <c r="AI210" s="37" t="str">
        <f aca="false">IF($P210=1,IF(AG210&gt;=AH210,"HFSS","Not HFSS"),"")</f>
        <v/>
      </c>
      <c r="AJ210" s="33" t="str">
        <f aca="false">IF($P210=1,IF(AI210="HFSS",AG210-AH210+1,""),"")</f>
        <v/>
      </c>
      <c r="AK210" s="37" t="str">
        <f aca="false">IF($P210=1,IF(AI210="Not HFSS",AH210-1-AG210,""),"")</f>
        <v/>
      </c>
      <c r="AL210" s="38" t="str">
        <f aca="false">IF($P210=1,IF(AND(AF210="No",AB210&lt;=Protein_Cap+1,AE210&gt;0),"Yes: lose "&amp;(AB210-Protein_Cap+1)&amp;" A point"&amp;IF(AB210-Protein_Cap+1&gt;1,"s",""),""),"")</f>
        <v/>
      </c>
      <c r="AM210" s="39" t="str">
        <f aca="false">IF($P210=1,IF(X210=0,"",(R210-INDEX(Tbl_Energy,X210))/R210),"")</f>
        <v/>
      </c>
      <c r="AN210" s="39" t="str">
        <f aca="false">IF($P210=1,IF(Y210=0,"",(S210-INDEX(Tbl_SatFat,Y210))/S210),"")</f>
        <v/>
      </c>
      <c r="AO210" s="39" t="str">
        <f aca="false">IF($P210=1,IF(Z210=0,"",(T210-INDEX(Tbl_Sugar,Z210))/T210),"")</f>
        <v/>
      </c>
      <c r="AP210" s="39" t="str">
        <f aca="false">IF($P210=1,IF(AA210=0,"",(U210-INDEX(Tbl_Sodium,AA210))/U210),"")</f>
        <v/>
      </c>
      <c r="AQ210" s="38" t="str">
        <f aca="false">IF($P210=1,IF(COUNT(AM210:AP210)=0,"",INDEX($AM$12:$AP$12,MATCH(MIN(AM210:AP210),AM210:AP210,0))&amp;": cut "&amp;TEXT(MIN(AM210:AP210),"0.0%")),"")</f>
        <v/>
      </c>
    </row>
    <row r="211" customFormat="false" ht="15" hidden="false" customHeight="false" outlineLevel="0" collapsed="false">
      <c r="A211" s="27"/>
      <c r="B211" s="27"/>
      <c r="C211" s="28" t="s">
        <v>90</v>
      </c>
      <c r="D211" s="28" t="s">
        <v>91</v>
      </c>
      <c r="E211" s="29" t="n">
        <v>1</v>
      </c>
      <c r="F211" s="30"/>
      <c r="G211" s="28" t="s">
        <v>92</v>
      </c>
      <c r="H211" s="31"/>
      <c r="I211" s="31"/>
      <c r="J211" s="29"/>
      <c r="K211" s="28" t="s">
        <v>93</v>
      </c>
      <c r="L211" s="32"/>
      <c r="M211" s="31"/>
      <c r="N211" s="28" t="s">
        <v>94</v>
      </c>
      <c r="O211" s="31"/>
      <c r="P211" s="33" t="n">
        <f aca="false">IF(AND(A211&lt;&gt;"",COUNT(F211,H211,I211,J211)=4),1,0)</f>
        <v>0</v>
      </c>
      <c r="Q211" s="34" t="str">
        <f aca="false">IF($P211=1,IF(D211="100ml",1/IF(N(E211)&gt;0,E211,1),1),"")</f>
        <v/>
      </c>
      <c r="R211" s="35" t="str">
        <f aca="false">IF($P211=1,ROUND(IF(G211="kcal",F211*KCAL_KJ,F211)*Q211,9),"")</f>
        <v/>
      </c>
      <c r="S211" s="36" t="str">
        <f aca="false">IF($P211=1,ROUND(H211*Q211,9),"")</f>
        <v/>
      </c>
      <c r="T211" s="36" t="str">
        <f aca="false">IF($P211=1,ROUND(I211*Q211,9),"")</f>
        <v/>
      </c>
      <c r="U211" s="35" t="str">
        <f aca="false">IF($P211=1,ROUND(IF(K211="mg sodium",J211,J211*SALT_NA)*Q211,9),"")</f>
        <v/>
      </c>
      <c r="V211" s="36" t="str">
        <f aca="false">IF($P211=1,ROUND(N(M211)*Q211,9),"")</f>
        <v/>
      </c>
      <c r="W211" s="36" t="str">
        <f aca="false">IF($P211=1,ROUND(N(O211)*Q211,9),"")</f>
        <v/>
      </c>
      <c r="X211" s="33" t="str">
        <f aca="false">IF($P211=1,COUNTIF(Tbl_Energy,"&lt;"&amp;R211),"")</f>
        <v/>
      </c>
      <c r="Y211" s="33" t="str">
        <f aca="false">IF($P211=1,COUNTIF(Tbl_SatFat,"&lt;"&amp;S211),"")</f>
        <v/>
      </c>
      <c r="Z211" s="33" t="str">
        <f aca="false">IF($P211=1,COUNTIF(Tbl_Sugar,"&lt;"&amp;T211),"")</f>
        <v/>
      </c>
      <c r="AA211" s="33" t="str">
        <f aca="false">IF($P211=1,COUNTIF(Tbl_Sodium,"&lt;"&amp;U211),"")</f>
        <v/>
      </c>
      <c r="AB211" s="33" t="str">
        <f aca="false">IF($P211=1,X211+Y211+Z211+AA211,"")</f>
        <v/>
      </c>
      <c r="AC211" s="33" t="str">
        <f aca="false">IF($P211=1,IF(N(L211)&gt;80,5,IF(N(L211)&gt;60,2,IF(N(L211)&gt;40,1,0))),"")</f>
        <v/>
      </c>
      <c r="AD211" s="33" t="str">
        <f aca="false">IF($P211=1,IF(N211="NSP",COUNTIF(Tbl_NSP,"&lt;"&amp;V211),COUNTIF(Tbl_AOAC,"&lt;"&amp;V211)),"")</f>
        <v/>
      </c>
      <c r="AE211" s="33" t="str">
        <f aca="false">IF($P211=1,COUNTIF(Tbl_Protein,"&lt;"&amp;W211),"")</f>
        <v/>
      </c>
      <c r="AF211" s="33" t="str">
        <f aca="false">IF($P211=1,IF(AND(AB211&gt;=Protein_Cap,AC211&lt;FVN_Max),"No","Yes"),"")</f>
        <v/>
      </c>
      <c r="AG211" s="33" t="str">
        <f aca="false">IF($P211=1,AB211-AC211-AD211-IF(AF211="Yes",AE211,0),"")</f>
        <v/>
      </c>
      <c r="AH211" s="33" t="str">
        <f aca="false">IF($P211=1,IF(C211="Drink",Thr_Drink,Thr_Food),"")</f>
        <v/>
      </c>
      <c r="AI211" s="37" t="str">
        <f aca="false">IF($P211=1,IF(AG211&gt;=AH211,"HFSS","Not HFSS"),"")</f>
        <v/>
      </c>
      <c r="AJ211" s="33" t="str">
        <f aca="false">IF($P211=1,IF(AI211="HFSS",AG211-AH211+1,""),"")</f>
        <v/>
      </c>
      <c r="AK211" s="37" t="str">
        <f aca="false">IF($P211=1,IF(AI211="Not HFSS",AH211-1-AG211,""),"")</f>
        <v/>
      </c>
      <c r="AL211" s="38" t="str">
        <f aca="false">IF($P211=1,IF(AND(AF211="No",AB211&lt;=Protein_Cap+1,AE211&gt;0),"Yes: lose "&amp;(AB211-Protein_Cap+1)&amp;" A point"&amp;IF(AB211-Protein_Cap+1&gt;1,"s",""),""),"")</f>
        <v/>
      </c>
      <c r="AM211" s="39" t="str">
        <f aca="false">IF($P211=1,IF(X211=0,"",(R211-INDEX(Tbl_Energy,X211))/R211),"")</f>
        <v/>
      </c>
      <c r="AN211" s="39" t="str">
        <f aca="false">IF($P211=1,IF(Y211=0,"",(S211-INDEX(Tbl_SatFat,Y211))/S211),"")</f>
        <v/>
      </c>
      <c r="AO211" s="39" t="str">
        <f aca="false">IF($P211=1,IF(Z211=0,"",(T211-INDEX(Tbl_Sugar,Z211))/T211),"")</f>
        <v/>
      </c>
      <c r="AP211" s="39" t="str">
        <f aca="false">IF($P211=1,IF(AA211=0,"",(U211-INDEX(Tbl_Sodium,AA211))/U211),"")</f>
        <v/>
      </c>
      <c r="AQ211" s="38" t="str">
        <f aca="false">IF($P211=1,IF(COUNT(AM211:AP211)=0,"",INDEX($AM$12:$AP$12,MATCH(MIN(AM211:AP211),AM211:AP211,0))&amp;": cut "&amp;TEXT(MIN(AM211:AP211),"0.0%")),"")</f>
        <v/>
      </c>
    </row>
    <row r="212" customFormat="false" ht="15" hidden="false" customHeight="false" outlineLevel="0" collapsed="false">
      <c r="A212" s="27"/>
      <c r="B212" s="27"/>
      <c r="C212" s="28" t="s">
        <v>90</v>
      </c>
      <c r="D212" s="28" t="s">
        <v>91</v>
      </c>
      <c r="E212" s="29" t="n">
        <v>1</v>
      </c>
      <c r="F212" s="30"/>
      <c r="G212" s="28" t="s">
        <v>92</v>
      </c>
      <c r="H212" s="31"/>
      <c r="I212" s="31"/>
      <c r="J212" s="29"/>
      <c r="K212" s="28" t="s">
        <v>93</v>
      </c>
      <c r="L212" s="32"/>
      <c r="M212" s="31"/>
      <c r="N212" s="28" t="s">
        <v>94</v>
      </c>
      <c r="O212" s="31"/>
      <c r="P212" s="33" t="n">
        <f aca="false">IF(AND(A212&lt;&gt;"",COUNT(F212,H212,I212,J212)=4),1,0)</f>
        <v>0</v>
      </c>
      <c r="Q212" s="34" t="str">
        <f aca="false">IF($P212=1,IF(D212="100ml",1/IF(N(E212)&gt;0,E212,1),1),"")</f>
        <v/>
      </c>
      <c r="R212" s="35" t="str">
        <f aca="false">IF($P212=1,ROUND(IF(G212="kcal",F212*KCAL_KJ,F212)*Q212,9),"")</f>
        <v/>
      </c>
      <c r="S212" s="36" t="str">
        <f aca="false">IF($P212=1,ROUND(H212*Q212,9),"")</f>
        <v/>
      </c>
      <c r="T212" s="36" t="str">
        <f aca="false">IF($P212=1,ROUND(I212*Q212,9),"")</f>
        <v/>
      </c>
      <c r="U212" s="35" t="str">
        <f aca="false">IF($P212=1,ROUND(IF(K212="mg sodium",J212,J212*SALT_NA)*Q212,9),"")</f>
        <v/>
      </c>
      <c r="V212" s="36" t="str">
        <f aca="false">IF($P212=1,ROUND(N(M212)*Q212,9),"")</f>
        <v/>
      </c>
      <c r="W212" s="36" t="str">
        <f aca="false">IF($P212=1,ROUND(N(O212)*Q212,9),"")</f>
        <v/>
      </c>
      <c r="X212" s="33" t="str">
        <f aca="false">IF($P212=1,COUNTIF(Tbl_Energy,"&lt;"&amp;R212),"")</f>
        <v/>
      </c>
      <c r="Y212" s="33" t="str">
        <f aca="false">IF($P212=1,COUNTIF(Tbl_SatFat,"&lt;"&amp;S212),"")</f>
        <v/>
      </c>
      <c r="Z212" s="33" t="str">
        <f aca="false">IF($P212=1,COUNTIF(Tbl_Sugar,"&lt;"&amp;T212),"")</f>
        <v/>
      </c>
      <c r="AA212" s="33" t="str">
        <f aca="false">IF($P212=1,COUNTIF(Tbl_Sodium,"&lt;"&amp;U212),"")</f>
        <v/>
      </c>
      <c r="AB212" s="33" t="str">
        <f aca="false">IF($P212=1,X212+Y212+Z212+AA212,"")</f>
        <v/>
      </c>
      <c r="AC212" s="33" t="str">
        <f aca="false">IF($P212=1,IF(N(L212)&gt;80,5,IF(N(L212)&gt;60,2,IF(N(L212)&gt;40,1,0))),"")</f>
        <v/>
      </c>
      <c r="AD212" s="33" t="str">
        <f aca="false">IF($P212=1,IF(N212="NSP",COUNTIF(Tbl_NSP,"&lt;"&amp;V212),COUNTIF(Tbl_AOAC,"&lt;"&amp;V212)),"")</f>
        <v/>
      </c>
      <c r="AE212" s="33" t="str">
        <f aca="false">IF($P212=1,COUNTIF(Tbl_Protein,"&lt;"&amp;W212),"")</f>
        <v/>
      </c>
      <c r="AF212" s="33" t="str">
        <f aca="false">IF($P212=1,IF(AND(AB212&gt;=Protein_Cap,AC212&lt;FVN_Max),"No","Yes"),"")</f>
        <v/>
      </c>
      <c r="AG212" s="33" t="str">
        <f aca="false">IF($P212=1,AB212-AC212-AD212-IF(AF212="Yes",AE212,0),"")</f>
        <v/>
      </c>
      <c r="AH212" s="33" t="str">
        <f aca="false">IF($P212=1,IF(C212="Drink",Thr_Drink,Thr_Food),"")</f>
        <v/>
      </c>
      <c r="AI212" s="37" t="str">
        <f aca="false">IF($P212=1,IF(AG212&gt;=AH212,"HFSS","Not HFSS"),"")</f>
        <v/>
      </c>
      <c r="AJ212" s="33" t="str">
        <f aca="false">IF($P212=1,IF(AI212="HFSS",AG212-AH212+1,""),"")</f>
        <v/>
      </c>
      <c r="AK212" s="37" t="str">
        <f aca="false">IF($P212=1,IF(AI212="Not HFSS",AH212-1-AG212,""),"")</f>
        <v/>
      </c>
      <c r="AL212" s="38" t="str">
        <f aca="false">IF($P212=1,IF(AND(AF212="No",AB212&lt;=Protein_Cap+1,AE212&gt;0),"Yes: lose "&amp;(AB212-Protein_Cap+1)&amp;" A point"&amp;IF(AB212-Protein_Cap+1&gt;1,"s",""),""),"")</f>
        <v/>
      </c>
      <c r="AM212" s="39" t="str">
        <f aca="false">IF($P212=1,IF(X212=0,"",(R212-INDEX(Tbl_Energy,X212))/R212),"")</f>
        <v/>
      </c>
      <c r="AN212" s="39" t="str">
        <f aca="false">IF($P212=1,IF(Y212=0,"",(S212-INDEX(Tbl_SatFat,Y212))/S212),"")</f>
        <v/>
      </c>
      <c r="AO212" s="39" t="str">
        <f aca="false">IF($P212=1,IF(Z212=0,"",(T212-INDEX(Tbl_Sugar,Z212))/T212),"")</f>
        <v/>
      </c>
      <c r="AP212" s="39" t="str">
        <f aca="false">IF($P212=1,IF(AA212=0,"",(U212-INDEX(Tbl_Sodium,AA212))/U212),"")</f>
        <v/>
      </c>
      <c r="AQ212" s="38" t="str">
        <f aca="false">IF($P212=1,IF(COUNT(AM212:AP212)=0,"",INDEX($AM$12:$AP$12,MATCH(MIN(AM212:AP212),AM212:AP212,0))&amp;": cut "&amp;TEXT(MIN(AM212:AP212),"0.0%")),"")</f>
        <v/>
      </c>
    </row>
    <row r="214" customFormat="false" ht="21.75" hidden="false" customHeight="true" outlineLevel="0" collapsed="false">
      <c r="A214" s="40" t="s">
        <v>97</v>
      </c>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row>
    <row r="215" customFormat="false" ht="21.75" hidden="false" customHeight="true" outlineLevel="0" collapsed="false">
      <c r="A215" s="19" t="s">
        <v>1</v>
      </c>
      <c r="B215" s="1"/>
      <c r="C215" s="1"/>
      <c r="D215" s="1"/>
      <c r="E215" s="1"/>
      <c r="F215" s="19" t="s">
        <v>28</v>
      </c>
      <c r="G215" s="1"/>
      <c r="H215" s="1"/>
      <c r="I215" s="1"/>
      <c r="J215" s="1"/>
      <c r="K215" s="1"/>
      <c r="L215" s="19" t="s">
        <v>34</v>
      </c>
      <c r="M215" s="1"/>
      <c r="N215" s="1"/>
      <c r="O215" s="1"/>
      <c r="P215" s="1"/>
      <c r="Q215" s="1"/>
      <c r="R215" s="19" t="s">
        <v>29</v>
      </c>
      <c r="S215" s="1"/>
      <c r="T215" s="1"/>
      <c r="U215" s="1"/>
      <c r="V215" s="1"/>
      <c r="W215" s="1"/>
      <c r="X215" s="19" t="s">
        <v>35</v>
      </c>
      <c r="Y215" s="1"/>
      <c r="Z215" s="1"/>
      <c r="AA215" s="1"/>
      <c r="AB215" s="1"/>
      <c r="AC215" s="1"/>
      <c r="AD215" s="1"/>
      <c r="AE215" s="1"/>
      <c r="AF215" s="1"/>
      <c r="AG215" s="1"/>
      <c r="AH215" s="1"/>
      <c r="AI215" s="1"/>
      <c r="AJ215" s="1"/>
      <c r="AK215" s="1"/>
      <c r="AL215" s="1"/>
      <c r="AM215" s="1"/>
      <c r="AN215" s="1"/>
      <c r="AO215" s="1"/>
      <c r="AP215" s="1"/>
      <c r="AQ215" s="1"/>
    </row>
    <row r="216" customFormat="false" ht="3.75" hidden="false" customHeight="true" outlineLevel="0" collapsed="false">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row>
  </sheetData>
  <autoFilter ref="A12:AQ212"/>
  <mergeCells count="5">
    <mergeCell ref="A11:O11"/>
    <mergeCell ref="Q11:W11"/>
    <mergeCell ref="X11:AF11"/>
    <mergeCell ref="AG11:AK11"/>
    <mergeCell ref="AL11:AQ11"/>
  </mergeCells>
  <conditionalFormatting sqref="AI13:AI212">
    <cfRule type="expression" priority="2" aboveAverage="0" equalAverage="0" bottom="0" percent="0" rank="0" text="" dxfId="10">
      <formula>$AI13="HFSS"</formula>
    </cfRule>
    <cfRule type="expression" priority="3" aboveAverage="0" equalAverage="0" bottom="0" percent="0" rank="0" text="" dxfId="11">
      <formula>$AI13="Not HFSS"</formula>
    </cfRule>
  </conditionalFormatting>
  <conditionalFormatting sqref="AL13:AL212">
    <cfRule type="expression" priority="4" aboveAverage="0" equalAverage="0" bottom="0" percent="0" rank="0" text="" dxfId="12">
      <formula>LEFT($AL13,3)="Yes"</formula>
    </cfRule>
  </conditionalFormatting>
  <conditionalFormatting sqref="AK13:AK212">
    <cfRule type="expression" priority="5" aboveAverage="0" equalAverage="0" bottom="0" percent="0" rank="0" text="" dxfId="13">
      <formula>AND(ISNUMBER($AK13),$AK13&lt;=1)</formula>
    </cfRule>
  </conditionalFormatting>
  <dataValidations count="6">
    <dataValidation allowBlank="true" error="Please pick from the list." errorStyle="stop" errorTitle="Invalid entry" operator="between" showDropDown="false" showErrorMessage="false" showInputMessage="false" sqref="C13:C212" type="list">
      <formula1>"Food,Drink"</formula1>
      <formula2>0</formula2>
    </dataValidation>
    <dataValidation allowBlank="true" error="Please pick from the list." errorStyle="stop" errorTitle="Invalid entry" operator="between" showDropDown="false" showErrorMessage="false" showInputMessage="false" sqref="D13:D212" type="list">
      <formula1>"100g,100ml"</formula1>
      <formula2>0</formula2>
    </dataValidation>
    <dataValidation allowBlank="true" error="Please pick from the list." errorStyle="stop" errorTitle="Invalid entry" operator="between" showDropDown="false" showErrorMessage="false" showInputMessage="false" sqref="G13:G212" type="list">
      <formula1>"kJ,kcal"</formula1>
      <formula2>0</formula2>
    </dataValidation>
    <dataValidation allowBlank="true" error="Please pick from the list." errorStyle="stop" errorTitle="Invalid entry" operator="between" showDropDown="false" showErrorMessage="false" showInputMessage="false" sqref="K13:K212" type="list">
      <formula1>"g salt,mg sodium"</formula1>
      <formula2>0</formula2>
    </dataValidation>
    <dataValidation allowBlank="true" error="Please pick from the list." errorStyle="stop" errorTitle="Invalid entry" operator="between" showDropDown="false" showErrorMessage="false" showInputMessage="false" sqref="N13:N212" type="list">
      <formula1>"AOAC,NSP"</formula1>
      <formula2>0</formula2>
    </dataValidation>
    <dataValidation allowBlank="true" error="Enter a number of zero or more." errorStyle="stop" operator="greaterThanOrEqual" showDropDown="false" showErrorMessage="false" showInputMessage="false" sqref="E13:F212 H13:J212 L13:M212 O13:O212" type="decimal">
      <formula1>0</formula1>
      <formula2>0</formula2>
    </dataValidation>
  </dataValidations>
  <hyperlinks>
    <hyperlink ref="M1" r:id="rId2" display="pid-labelling.co.uk"/>
    <hyperlink ref="M2" r:id="rId3" display="Get a fixed-price quote"/>
    <hyperlink ref="R2" r:id="rId4" display="HFSS regulations guide and online calculator"/>
    <hyperlink ref="A215" r:id="rId5" display="Get a fixed-price quote"/>
    <hyperlink ref="F215" r:id="rId6" display="HFSS regulations guide and online calculator"/>
    <hyperlink ref="L215" r:id="rId7" display="Short-run digital label printing"/>
    <hyperlink ref="R215" r:id="rId8" display="Nutrition declaration guide"/>
    <hyperlink ref="X215" r:id="rId9" display="pid-labelling.co.uk"/>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&amp;CPositive ID Labels Ltd | 01332 864895 | sales@pid-labelling.co.uk | pid-labelling.co.uk</oddFooter>
  </headerFooter>
  <drawing r:id="rId10"/>
  <legacyDrawing r:id="rId1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8" min="2" style="0" width="16"/>
    <col collapsed="false" customWidth="true" hidden="false" outlineLevel="0" max="9" min="9" style="0" width="3"/>
  </cols>
  <sheetData>
    <row r="1" customFormat="false" ht="27.75" hidden="false" customHeight="true" outlineLevel="0" collapsed="false">
      <c r="A1" s="41" t="s">
        <v>98</v>
      </c>
      <c r="B1" s="1"/>
      <c r="C1" s="1"/>
      <c r="D1" s="1"/>
      <c r="E1" s="1"/>
      <c r="F1" s="1"/>
      <c r="G1" s="1"/>
      <c r="H1" s="1"/>
      <c r="I1" s="1"/>
    </row>
    <row r="2" customFormat="false" ht="19.5" hidden="false" customHeight="true" outlineLevel="0" collapsed="false">
      <c r="A2" s="42" t="s">
        <v>99</v>
      </c>
      <c r="B2" s="1"/>
      <c r="C2" s="1"/>
      <c r="D2" s="1"/>
      <c r="E2" s="1"/>
      <c r="F2" s="1"/>
      <c r="G2" s="1"/>
      <c r="H2" s="1"/>
      <c r="I2" s="1"/>
    </row>
    <row r="3" customFormat="false" ht="3.75" hidden="false" customHeight="true" outlineLevel="0" collapsed="false">
      <c r="A3" s="5"/>
      <c r="B3" s="5"/>
      <c r="C3" s="5"/>
      <c r="D3" s="5"/>
      <c r="E3" s="5"/>
      <c r="F3" s="5"/>
      <c r="G3" s="5"/>
      <c r="H3" s="5"/>
      <c r="I3" s="5"/>
    </row>
    <row r="4" customFormat="false" ht="30" hidden="false" customHeight="true" outlineLevel="0" collapsed="false">
      <c r="A4" s="43" t="s">
        <v>100</v>
      </c>
      <c r="B4" s="43" t="s">
        <v>68</v>
      </c>
      <c r="C4" s="43" t="s">
        <v>58</v>
      </c>
      <c r="D4" s="43" t="s">
        <v>59</v>
      </c>
      <c r="E4" s="43" t="s">
        <v>71</v>
      </c>
      <c r="F4" s="43" t="s">
        <v>101</v>
      </c>
      <c r="G4" s="43" t="s">
        <v>102</v>
      </c>
      <c r="H4" s="43" t="s">
        <v>65</v>
      </c>
    </row>
    <row r="5" customFormat="false" ht="15" hidden="false" customHeight="false" outlineLevel="0" collapsed="false">
      <c r="A5" s="44" t="s">
        <v>103</v>
      </c>
      <c r="B5" s="45" t="n">
        <v>335</v>
      </c>
      <c r="C5" s="45" t="n">
        <v>1</v>
      </c>
      <c r="D5" s="45" t="n">
        <v>4.5</v>
      </c>
      <c r="E5" s="45" t="n">
        <v>90</v>
      </c>
      <c r="F5" s="45" t="n">
        <v>0.7</v>
      </c>
      <c r="G5" s="45" t="n">
        <v>0.9</v>
      </c>
      <c r="H5" s="45" t="n">
        <v>1.6</v>
      </c>
    </row>
    <row r="6" customFormat="false" ht="15" hidden="false" customHeight="false" outlineLevel="0" collapsed="false">
      <c r="A6" s="46" t="s">
        <v>104</v>
      </c>
      <c r="B6" s="47" t="n">
        <v>670</v>
      </c>
      <c r="C6" s="47" t="n">
        <v>2</v>
      </c>
      <c r="D6" s="47" t="n">
        <v>9</v>
      </c>
      <c r="E6" s="47" t="n">
        <v>180</v>
      </c>
      <c r="F6" s="47" t="n">
        <v>1.4</v>
      </c>
      <c r="G6" s="47" t="n">
        <v>1.9</v>
      </c>
      <c r="H6" s="47" t="n">
        <v>3.2</v>
      </c>
    </row>
    <row r="7" customFormat="false" ht="15" hidden="false" customHeight="false" outlineLevel="0" collapsed="false">
      <c r="A7" s="44" t="s">
        <v>105</v>
      </c>
      <c r="B7" s="45" t="n">
        <v>1005</v>
      </c>
      <c r="C7" s="45" t="n">
        <v>3</v>
      </c>
      <c r="D7" s="45" t="n">
        <v>13.5</v>
      </c>
      <c r="E7" s="45" t="n">
        <v>270</v>
      </c>
      <c r="F7" s="45" t="n">
        <v>2.1</v>
      </c>
      <c r="G7" s="45" t="n">
        <v>2.8</v>
      </c>
      <c r="H7" s="45" t="n">
        <v>4.8</v>
      </c>
    </row>
    <row r="8" customFormat="false" ht="15" hidden="false" customHeight="false" outlineLevel="0" collapsed="false">
      <c r="A8" s="46" t="s">
        <v>106</v>
      </c>
      <c r="B8" s="47" t="n">
        <v>1340</v>
      </c>
      <c r="C8" s="47" t="n">
        <v>4</v>
      </c>
      <c r="D8" s="47" t="n">
        <v>18</v>
      </c>
      <c r="E8" s="47" t="n">
        <v>360</v>
      </c>
      <c r="F8" s="47" t="n">
        <v>2.8</v>
      </c>
      <c r="G8" s="47" t="n">
        <v>3.7</v>
      </c>
      <c r="H8" s="47" t="n">
        <v>6.4</v>
      </c>
    </row>
    <row r="9" customFormat="false" ht="15" hidden="false" customHeight="false" outlineLevel="0" collapsed="false">
      <c r="A9" s="44" t="s">
        <v>107</v>
      </c>
      <c r="B9" s="45" t="n">
        <v>1675</v>
      </c>
      <c r="C9" s="45" t="n">
        <v>5</v>
      </c>
      <c r="D9" s="45" t="n">
        <v>22.5</v>
      </c>
      <c r="E9" s="45" t="n">
        <v>450</v>
      </c>
      <c r="F9" s="45" t="n">
        <v>3.5</v>
      </c>
      <c r="G9" s="45" t="n">
        <v>4.7</v>
      </c>
      <c r="H9" s="45" t="n">
        <v>8</v>
      </c>
    </row>
    <row r="10" customFormat="false" ht="15" hidden="false" customHeight="false" outlineLevel="0" collapsed="false">
      <c r="A10" s="46" t="s">
        <v>108</v>
      </c>
      <c r="B10" s="47" t="n">
        <v>2010</v>
      </c>
      <c r="C10" s="47" t="n">
        <v>6</v>
      </c>
      <c r="D10" s="47" t="n">
        <v>27</v>
      </c>
      <c r="E10" s="47" t="n">
        <v>540</v>
      </c>
      <c r="F10" s="47"/>
      <c r="G10" s="47"/>
      <c r="H10" s="47"/>
    </row>
    <row r="11" customFormat="false" ht="15" hidden="false" customHeight="false" outlineLevel="0" collapsed="false">
      <c r="A11" s="44" t="s">
        <v>109</v>
      </c>
      <c r="B11" s="45" t="n">
        <v>2345</v>
      </c>
      <c r="C11" s="45" t="n">
        <v>7</v>
      </c>
      <c r="D11" s="45" t="n">
        <v>31</v>
      </c>
      <c r="E11" s="45" t="n">
        <v>630</v>
      </c>
      <c r="F11" s="45"/>
      <c r="G11" s="45"/>
      <c r="H11" s="45"/>
    </row>
    <row r="12" customFormat="false" ht="15" hidden="false" customHeight="false" outlineLevel="0" collapsed="false">
      <c r="A12" s="46" t="s">
        <v>110</v>
      </c>
      <c r="B12" s="47" t="n">
        <v>2680</v>
      </c>
      <c r="C12" s="47" t="n">
        <v>8</v>
      </c>
      <c r="D12" s="47" t="n">
        <v>36</v>
      </c>
      <c r="E12" s="47" t="n">
        <v>720</v>
      </c>
      <c r="F12" s="47"/>
      <c r="G12" s="47"/>
      <c r="H12" s="47"/>
    </row>
    <row r="13" customFormat="false" ht="15" hidden="false" customHeight="false" outlineLevel="0" collapsed="false">
      <c r="A13" s="44" t="s">
        <v>111</v>
      </c>
      <c r="B13" s="45" t="n">
        <v>3015</v>
      </c>
      <c r="C13" s="45" t="n">
        <v>9</v>
      </c>
      <c r="D13" s="45" t="n">
        <v>40</v>
      </c>
      <c r="E13" s="45" t="n">
        <v>810</v>
      </c>
      <c r="F13" s="45"/>
      <c r="G13" s="45"/>
      <c r="H13" s="45"/>
    </row>
    <row r="14" customFormat="false" ht="15" hidden="false" customHeight="false" outlineLevel="0" collapsed="false">
      <c r="A14" s="46" t="s">
        <v>112</v>
      </c>
      <c r="B14" s="47" t="n">
        <v>3350</v>
      </c>
      <c r="C14" s="47" t="n">
        <v>10</v>
      </c>
      <c r="D14" s="47" t="n">
        <v>45</v>
      </c>
      <c r="E14" s="47" t="n">
        <v>900</v>
      </c>
      <c r="F14" s="47"/>
      <c r="G14" s="47"/>
      <c r="H14" s="47"/>
    </row>
    <row r="17" customFormat="false" ht="15" hidden="false" customHeight="false" outlineLevel="0" collapsed="false">
      <c r="A17" s="20" t="s">
        <v>113</v>
      </c>
    </row>
    <row r="18" customFormat="false" ht="15" hidden="false" customHeight="false" outlineLevel="0" collapsed="false">
      <c r="A18" s="48" t="s">
        <v>114</v>
      </c>
      <c r="B18" s="49" t="n">
        <v>1</v>
      </c>
    </row>
    <row r="19" customFormat="false" ht="15" hidden="false" customHeight="false" outlineLevel="0" collapsed="false">
      <c r="A19" s="48" t="s">
        <v>115</v>
      </c>
      <c r="B19" s="49" t="n">
        <v>2</v>
      </c>
    </row>
    <row r="20" customFormat="false" ht="15" hidden="false" customHeight="false" outlineLevel="0" collapsed="false">
      <c r="A20" s="48" t="s">
        <v>116</v>
      </c>
      <c r="B20" s="49" t="n">
        <v>5</v>
      </c>
    </row>
    <row r="22" customFormat="false" ht="15" hidden="false" customHeight="false" outlineLevel="0" collapsed="false">
      <c r="A22" s="20" t="s">
        <v>117</v>
      </c>
    </row>
    <row r="23" customFormat="false" ht="15" hidden="false" customHeight="false" outlineLevel="0" collapsed="false">
      <c r="A23" s="48" t="s">
        <v>118</v>
      </c>
      <c r="D23" s="49" t="n">
        <v>4</v>
      </c>
    </row>
    <row r="24" customFormat="false" ht="15" hidden="false" customHeight="false" outlineLevel="0" collapsed="false">
      <c r="A24" s="48" t="s">
        <v>119</v>
      </c>
      <c r="D24" s="49" t="n">
        <v>1</v>
      </c>
    </row>
    <row r="25" customFormat="false" ht="15" hidden="false" customHeight="false" outlineLevel="0" collapsed="false">
      <c r="A25" s="48" t="s">
        <v>120</v>
      </c>
      <c r="D25" s="49" t="n">
        <v>11</v>
      </c>
    </row>
    <row r="26" customFormat="false" ht="15" hidden="false" customHeight="false" outlineLevel="0" collapsed="false">
      <c r="A26" s="48" t="s">
        <v>121</v>
      </c>
      <c r="D26" s="49" t="n">
        <v>5</v>
      </c>
    </row>
    <row r="27" customFormat="false" ht="15" hidden="false" customHeight="false" outlineLevel="0" collapsed="false">
      <c r="A27" s="48" t="s">
        <v>122</v>
      </c>
      <c r="D27" s="49" t="n">
        <v>4.184</v>
      </c>
    </row>
    <row r="28" customFormat="false" ht="15" hidden="false" customHeight="false" outlineLevel="0" collapsed="false">
      <c r="A28" s="48" t="s">
        <v>123</v>
      </c>
      <c r="D28" s="49" t="n">
        <v>400</v>
      </c>
    </row>
    <row r="29" customFormat="false" ht="15" hidden="false" customHeight="false" outlineLevel="0" collapsed="false">
      <c r="A29" s="23" t="s">
        <v>124</v>
      </c>
    </row>
    <row r="31" customFormat="false" ht="21.75" hidden="false" customHeight="true" outlineLevel="0" collapsed="false">
      <c r="A31" s="40" t="s">
        <v>97</v>
      </c>
      <c r="B31" s="1"/>
      <c r="C31" s="1"/>
      <c r="D31" s="1"/>
      <c r="E31" s="1"/>
      <c r="F31" s="1"/>
      <c r="G31" s="1"/>
      <c r="H31" s="1"/>
      <c r="I31" s="1"/>
    </row>
    <row r="32" customFormat="false" ht="21.75" hidden="false" customHeight="true" outlineLevel="0" collapsed="false">
      <c r="A32" s="19" t="s">
        <v>1</v>
      </c>
      <c r="B32" s="1"/>
      <c r="C32" s="1"/>
      <c r="D32" s="19" t="s">
        <v>28</v>
      </c>
      <c r="E32" s="1"/>
      <c r="F32" s="1"/>
      <c r="G32" s="1"/>
      <c r="H32" s="19" t="s">
        <v>35</v>
      </c>
      <c r="I32" s="1"/>
    </row>
    <row r="33" customFormat="false" ht="3.75" hidden="false" customHeight="true" outlineLevel="0" collapsed="false">
      <c r="A33" s="5"/>
      <c r="B33" s="5"/>
      <c r="C33" s="5"/>
      <c r="D33" s="5"/>
      <c r="E33" s="5"/>
      <c r="F33" s="5"/>
      <c r="G33" s="5"/>
      <c r="H33" s="5"/>
      <c r="I33" s="5"/>
    </row>
  </sheetData>
  <hyperlinks>
    <hyperlink ref="A32" r:id="rId1" display="Get a fixed-price quote"/>
    <hyperlink ref="D32" r:id="rId2" display="HFSS regulations guide and online calculator"/>
    <hyperlink ref="H32" r:id="rId3" display="pid-labelling.co.uk"/>
  </hyperlink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2026-10-16T10:38:23Z</dcterms:created>
  <dc:creator>Positive ID Labels Ltd</dc:creator>
  <dc:description/>
  <dc:language>en-US</dc:language>
  <cp:lastModifiedBy/>
  <dcterms:modified xsi:type="dcterms:W3CDTF">2026-10-16T10:38:24Z</dcterms:modified>
  <cp:revision>0</cp:revision>
  <dc:subject/>
  <dc:title>PID HFSS Range Scorer</dc:title>
</cp:coreProperties>
</file>

<file path=docProps/custom.xml><?xml version="1.0" encoding="utf-8"?>
<Properties xmlns="http://schemas.openxmlformats.org/officeDocument/2006/custom-properties" xmlns:vt="http://schemas.openxmlformats.org/officeDocument/2006/docPropsVTypes"/>
</file>